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 custos" sheetId="2" state="visible" r:id="rId3"/>
    <sheet name="Cronograma" sheetId="3" state="visible" r:id="rId4"/>
    <sheet name="BDI" sheetId="4" state="visible" r:id="rId5"/>
    <sheet name="Enc. Soc. Horista" sheetId="5" state="visible" r:id="rId6"/>
    <sheet name="Memória qtd" sheetId="6" state="visible" r:id="rId7"/>
    <sheet name="ABC - Serviços" sheetId="7" state="visible" r:id="rId8"/>
    <sheet name="ABC - Insumos" sheetId="8" state="visible" r:id="rId9"/>
    <sheet name="Cotações" sheetId="9" state="visible" r:id="rId10"/>
  </sheets>
  <definedNames>
    <definedName function="false" hidden="false" localSheetId="7" name="_xlnm.Print_Area" vbProcedure="false">'ABC - Insumos'!$A$1:$J$195</definedName>
    <definedName function="false" hidden="false" localSheetId="7" name="_xlnm.Print_Titles" vbProcedure="false">'ABC - Insumos'!$1:$5</definedName>
    <definedName function="false" hidden="false" localSheetId="6" name="_xlnm.Print_Titles" vbProcedure="false">'ABC - Serviços'!$1:$5</definedName>
    <definedName function="false" hidden="false" localSheetId="1" name="_xlnm.Print_Titles" vbProcedure="false">'Comp custos'!$5:$5</definedName>
    <definedName function="false" hidden="true" localSheetId="1" name="_xlnm._FilterDatabase" vbProcedure="false">'Comp custos'!$A$1:$A$708</definedName>
    <definedName function="false" hidden="false" localSheetId="8" name="_xlnm.Print_Titles" vbProcedure="false">Cotações!$1:$3</definedName>
    <definedName function="false" hidden="false" localSheetId="0" name="_xlnm.Print_Titles" vbProcedure="false">Orçamento!$7:$7</definedName>
    <definedName function="false" hidden="false" name="Excel_BuiltIn_Print_Area_2" vbProcedure="false">NA()</definedName>
    <definedName function="false" hidden="false" name="Excel_BuiltIn_Print_Area_3" vbProcedure="false">NA()</definedName>
    <definedName function="false" hidden="false" localSheetId="0" name="_xlnm.Print_Titles" vbProcedure="false">Orçamento!$7:$7</definedName>
    <definedName function="false" hidden="false" localSheetId="1" name="_xlnm.Print_Titles" vbProcedure="false">'Comp custos'!$5:$5</definedName>
    <definedName function="false" hidden="false" localSheetId="1" name="_xlnm._FilterDatabase" vbProcedure="false">'Comp custos'!$A$1:$A$708</definedName>
    <definedName function="false" hidden="false" localSheetId="6" name="_xlnm.Print_Titles" vbProcedure="false">'ABC - Serviços'!$1:$5</definedName>
    <definedName function="false" hidden="false" localSheetId="7" name="_xlnm.Print_Area" vbProcedure="false">'ABC - Insumos'!$A$1:$J$195</definedName>
    <definedName function="false" hidden="false" localSheetId="7" name="_xlnm.Print_Titles" vbProcedure="false">'ABC - Insumos'!$1:$5</definedName>
    <definedName function="false" hidden="false" localSheetId="8" name="_xlnm.Print_Titles" vbProcedure="false">Cotações!$1:$3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<sst xmlns="http://schemas.openxmlformats.org/spreadsheetml/2006/main" count="5906" uniqueCount="1146">
  <si>
    <t xml:space="preserve">Poder Judiciário Federal</t>
  </si>
  <si>
    <t xml:space="preserve">Tribunal Regional Eleitoral da Paraíba</t>
  </si>
  <si>
    <t xml:space="preserve">Seção de Engenharia e Arquitetura – COSEG</t>
  </si>
  <si>
    <t xml:space="preserve">Orçamento sintético: Sistema de prevenção e combate a incêndio - Edifício Sede</t>
  </si>
  <si>
    <t xml:space="preserve">BDI </t>
  </si>
  <si>
    <t xml:space="preserve">Versão:</t>
  </si>
  <si>
    <t xml:space="preserve"> R0</t>
  </si>
  <si>
    <t xml:space="preserve">Base de dados: SINAPI - PB 2021.07 (NAO DESONERADO) / ORSE-SE 2021.06 / SEINFRA-CE (27.1)</t>
  </si>
  <si>
    <t xml:space="preserve">Data Base: </t>
  </si>
  <si>
    <t xml:space="preserve">Item</t>
  </si>
  <si>
    <t xml:space="preserve">Referência </t>
  </si>
  <si>
    <t xml:space="preserve">Código</t>
  </si>
  <si>
    <t xml:space="preserve">Descrição</t>
  </si>
  <si>
    <t xml:space="preserve">Ud</t>
  </si>
  <si>
    <t xml:space="preserve">Quantidade</t>
  </si>
  <si>
    <t xml:space="preserve">Custo Unitário (R$)</t>
  </si>
  <si>
    <t xml:space="preserve">Custo Total (R$)</t>
  </si>
  <si>
    <t xml:space="preserve">Administração Local</t>
  </si>
  <si>
    <t xml:space="preserve">1.1</t>
  </si>
  <si>
    <t xml:space="preserve">ADAPTADA</t>
  </si>
  <si>
    <t xml:space="preserve">SEARQ_ADM_LOCAL</t>
  </si>
  <si>
    <t xml:space="preserve">ADMINISTRAÇÃO LOCAL</t>
  </si>
  <si>
    <t xml:space="preserve">UN</t>
  </si>
  <si>
    <t xml:space="preserve">Serviços Preliminares</t>
  </si>
  <si>
    <t xml:space="preserve">2.1</t>
  </si>
  <si>
    <t xml:space="preserve">SEARQ_ART_EXEC</t>
  </si>
  <si>
    <t xml:space="preserve">TAXA DE ANOTAÇÃO DE RESPONSABILIDADE TÉCNICA DE EXECUÇÃO DE SERVIÇO - CREA-PB.</t>
  </si>
  <si>
    <t xml:space="preserve">2.2</t>
  </si>
  <si>
    <t xml:space="preserve">SEARQ_PROJ-QUADRO</t>
  </si>
  <si>
    <t xml:space="preserve">DETALHAMENTO DE PROJETO EXECUTIVO DO QUADRO ELÉTRICO DE FORÇA E COMANDO PARA BOMBAS DE COMBATE A INCÊNDIO, COM DIAGRAMA ELÉTRICO DE FORÇA, COMANDO E PROTEÇÃO, MANUAL DE OPERAÇÃO E MANUTENÇÃO, ALÉM DA EMISSÃO DE ART ESPECÍFICA.</t>
  </si>
  <si>
    <t xml:space="preserve">2.3</t>
  </si>
  <si>
    <t xml:space="preserve">SEARQ_SINAPI_74209/1</t>
  </si>
  <si>
    <t xml:space="preserve">PLACA DE OBRA EM CHAPA DE ACO GALVANIZADO</t>
  </si>
  <si>
    <t xml:space="preserve">M²</t>
  </si>
  <si>
    <t xml:space="preserve">2.4</t>
  </si>
  <si>
    <t xml:space="preserve">SEARQ_MOB</t>
  </si>
  <si>
    <t xml:space="preserve">MOBILIZAÇÃO DE EQUIPAMENTOS</t>
  </si>
  <si>
    <t xml:space="preserve">2.5</t>
  </si>
  <si>
    <t xml:space="preserve">SEARQ_LOC_ANDAIME</t>
  </si>
  <si>
    <t xml:space="preserve">LOCACAO DE ANDAIME METALICO TUBULAR TIPO TORRE</t>
  </si>
  <si>
    <t xml:space="preserve">M/MES</t>
  </si>
  <si>
    <t xml:space="preserve">2.6</t>
  </si>
  <si>
    <t xml:space="preserve">SINAPI</t>
  </si>
  <si>
    <t xml:space="preserve">97064</t>
  </si>
  <si>
    <t xml:space="preserve">MONTAGEM E DESMONTAGEM DE ANDAIME TUBULAR TIPO "TORRE" (EXCLUSIVE ANDAIME E LIMPEZA). AF_11/2017</t>
  </si>
  <si>
    <t xml:space="preserve">M</t>
  </si>
  <si>
    <t xml:space="preserve">2.7</t>
  </si>
  <si>
    <t xml:space="preserve">SEARQ_SINAPI_97640</t>
  </si>
  <si>
    <t xml:space="preserve">REMOÇÃO DE FORROS EM RÉGUAS DE PVC OU METÁLICAS, DE FORMA MANUAL, COM REAPROVEITAMENTO.</t>
  </si>
  <si>
    <t xml:space="preserve">M2</t>
  </si>
  <si>
    <t xml:space="preserve">2.8</t>
  </si>
  <si>
    <t xml:space="preserve">SEARQ_SINAPI_96486</t>
  </si>
  <si>
    <t xml:space="preserve">REMONTAGEM DE FORROS EM RÉGUAS DE PVC OU METÁLICAS, DE FORMA MANUAL (EXCLUSIVE FORNECIMENTO DE RÉGUAS DO FORRO)</t>
  </si>
  <si>
    <t xml:space="preserve">2.9</t>
  </si>
  <si>
    <t xml:space="preserve">SEARQ_ORSE_05139</t>
  </si>
  <si>
    <t xml:space="preserve">REMOÇÃO DE TUBULAÇÃO EM AÇO GALVANIZADO, INCLUSIVE CONEXÕES (CASA DE BOMBAS EXISTENTE), SEM REAPROVEITAMENTO.</t>
  </si>
  <si>
    <t xml:space="preserve">2.10</t>
  </si>
  <si>
    <t xml:space="preserve">SEARQ_ORSE_11129</t>
  </si>
  <si>
    <t xml:space="preserve">REMOÇÃO DE BOMBA CENTRIFUGA EXISTENTE</t>
  </si>
  <si>
    <t xml:space="preserve">2.11</t>
  </si>
  <si>
    <t xml:space="preserve">SEARQ_SINAPI_97666</t>
  </si>
  <si>
    <t xml:space="preserve">REMOÇÃO DE EQUIPAMENTOS E DISPOSITIVOS NO BARRILETE (01 TANQUE DE PRESSURIZAÇÃO, 01 MANÔMETRO, 01 VALVULA DE FLUXO) EXISTENTES.</t>
  </si>
  <si>
    <t xml:space="preserve">2.12</t>
  </si>
  <si>
    <t xml:space="preserve">SEARQ_ORSE_07224</t>
  </si>
  <si>
    <t xml:space="preserve">REMOÇÃO DE CAIXA DE COMANDO ELÉTRICO DA BOMBA EXISTENTE</t>
  </si>
  <si>
    <t xml:space="preserve">2.13</t>
  </si>
  <si>
    <t xml:space="preserve">97665</t>
  </si>
  <si>
    <t xml:space="preserve">REMOÇÃO DE LUMINÁRIAS, DE FORMA MANUAL, SEM REAPROVEITAMENTO. AF_12/2017 (luminárias de emergência existentes)</t>
  </si>
  <si>
    <t xml:space="preserve">2.14</t>
  </si>
  <si>
    <t xml:space="preserve">97661</t>
  </si>
  <si>
    <t xml:space="preserve">REMOÇÃO DE CABOS ELÉTRICOS, DE FORMA MANUAL, SEM REAPROVEITAMENTO. AF_12/2017</t>
  </si>
  <si>
    <t xml:space="preserve">2.15</t>
  </si>
  <si>
    <t xml:space="preserve">SEARQ_SINAPI_97660</t>
  </si>
  <si>
    <t xml:space="preserve">REMOÇÃO DE ACIONADORES MANUAIS E SIRENES BITONAIS EXISTENTES, DE FORMA MANUAL, SEM REAPROVEITAMENTO.</t>
  </si>
  <si>
    <t xml:space="preserve">2.16</t>
  </si>
  <si>
    <t xml:space="preserve">SEARQ_SINAPI_97661b</t>
  </si>
  <si>
    <t xml:space="preserve">REMOÇÃO DE CABOS ELÉTRICOS, DE FORMA MANUAL, SEM REAPROVEITAMENTO. AF_12/2017 (cabos da central de alarme existente)</t>
  </si>
  <si>
    <t xml:space="preserve">2.17</t>
  </si>
  <si>
    <t xml:space="preserve">SEARQ_ORSE_04942</t>
  </si>
  <si>
    <t xml:space="preserve">REMOÇÃO DE ESQUADRIA METÁLICA, COM OU SEM REAPROVEITAMENTO</t>
  </si>
  <si>
    <t xml:space="preserve">2.18</t>
  </si>
  <si>
    <t xml:space="preserve">100266</t>
  </si>
  <si>
    <t xml:space="preserve">TRANSPORTE HORIZONTAL MANUAL, DE PORTA (UNIDADE: UNIDXKM). AF_07/2019</t>
  </si>
  <si>
    <t xml:space="preserve">UNXKM</t>
  </si>
  <si>
    <t xml:space="preserve">2.19</t>
  </si>
  <si>
    <t xml:space="preserve">100267</t>
  </si>
  <si>
    <t xml:space="preserve">TRANSPORTE VERTICAL MANUAL, 1 PAVIMENTO, DE PORTA (UNIDADE: UNID). AF_07/2019</t>
  </si>
  <si>
    <t xml:space="preserve">2.20</t>
  </si>
  <si>
    <t xml:space="preserve">90440</t>
  </si>
  <si>
    <t xml:space="preserve">FURO EM CONCRETO PARA DIÂMETROS MAIORES QUE 40 MM E MENORES OU IGUAIS A 75 MM. AF_05/2015</t>
  </si>
  <si>
    <t xml:space="preserve">2.21</t>
  </si>
  <si>
    <t xml:space="preserve">97622</t>
  </si>
  <si>
    <t xml:space="preserve">DEMOLIÇÃO DE ALVENARIA DE BLOCO FURADO, DE FORMA MANUAL, SEM REAPROVEITAMENTO. AF_12/2017</t>
  </si>
  <si>
    <t xml:space="preserve">M3</t>
  </si>
  <si>
    <t xml:space="preserve">Instalação da casa de bombas</t>
  </si>
  <si>
    <t xml:space="preserve">3.1</t>
  </si>
  <si>
    <t xml:space="preserve">SEARQ_ORSE_07868</t>
  </si>
  <si>
    <t xml:space="preserve">BOMBA SCHNEIDER MOD BPI ACOPLADA EM MOTOR ELÉTRICO 2 CV, SUCÇÃO E RECALQUE D=2 1/2" (ESPECÍFICA P/ INCENDIO), ALTURA MANOMÉTRICA E VAZÃO CONFORME PROJETO.</t>
  </si>
  <si>
    <t xml:space="preserve">3.2</t>
  </si>
  <si>
    <t xml:space="preserve">SEARQ_ORSE_11333</t>
  </si>
  <si>
    <t xml:space="preserve">MOTOBOMBA A DIESEL AUTOESCORVANTE, MARCA BRANCO OU EQUIVALENTE, MODELO BD-710E - VAZÃO MÁXIMA DE 35 M³/H – ALTURA MANOMÉTRICA MÁXIMA 25 MCA - POTÊNCIA DE 5,0 CV - PARTIDA ELÉTRICA.</t>
  </si>
  <si>
    <t xml:space="preserve">3.3</t>
  </si>
  <si>
    <t xml:space="preserve">94495</t>
  </si>
  <si>
    <t xml:space="preserve">REGISTRO DE GAVETA BRUTO, LATÃO, ROSCÁVEL, 1", INSTALADO EM RESERVAÇÃO DE ÁGUA DE EDIFICAÇÃO QUE POSSUA RESERVATÓRIO DE FIBRA/FIBROCIMENTO ? FORNECIMENTO E INSTALAÇÃO. AF_06/2016</t>
  </si>
  <si>
    <t xml:space="preserve">3.4</t>
  </si>
  <si>
    <t xml:space="preserve">94497</t>
  </si>
  <si>
    <t xml:space="preserve">REGISTRO DE GAVETA BRUTO, LATÃO, ROSCÁVEL, 1 1/2", INSTALADO EM RESERVAÇÃO DE ÁGUA DE EDIFICAÇÃO QUE POSSUA RESERVATÓRIO DE FIBRA/FIBROCIMENTO - FORNECIMENTO E INSTALAÇÃO. AF_06/2016</t>
  </si>
  <si>
    <t xml:space="preserve">3.5</t>
  </si>
  <si>
    <t xml:space="preserve">94499</t>
  </si>
  <si>
    <t xml:space="preserve">REGISTRO DE GAVETA BRUTO, LATÃO, ROSCÁVEL, 2 1/2", INSTALADO EM RESERVAÇÃO DE ÁGUA DE EDIFICAÇÃO QUE POSSUA RESERVATÓRIO DE FIBRA/FIBROCIMENTO - FORNECIMENTO E INSTALAÇÃO. AF_06/2016</t>
  </si>
  <si>
    <t xml:space="preserve">3.6</t>
  </si>
  <si>
    <t xml:space="preserve">SEARQ_SINAPI_99633</t>
  </si>
  <si>
    <t xml:space="preserve">VÁLVULA DE RETENÇÃO VERTICAL, DE BRONZE, ROSCÁVEL, 2 1/2" - FORNECIMENTO E INSTALAÇÃO. AF_01/2019</t>
  </si>
  <si>
    <t xml:space="preserve">3.7</t>
  </si>
  <si>
    <t xml:space="preserve">SEARQ_ORSE_08940</t>
  </si>
  <si>
    <t xml:space="preserve">VÁLVULA DE FLUXO CONTÍNUO GALVANIZADA (P/ INCENDIO)</t>
  </si>
  <si>
    <t xml:space="preserve">3.8</t>
  </si>
  <si>
    <t xml:space="preserve">SEARQ_ORSE_09670</t>
  </si>
  <si>
    <t xml:space="preserve">FORNECIMENTO E INSTALAÇÃO DE PRESSOSTATO 0 A 10 KGF/CM²</t>
  </si>
  <si>
    <t xml:space="preserve">3.9</t>
  </si>
  <si>
    <t xml:space="preserve">SEARQ_ORSE_07859</t>
  </si>
  <si>
    <t xml:space="preserve">MANÔMETRO 0 A 10 KGF/CM2, D=100MM, CONEXÃO 1/2" BSP - FORNECIMENTO E INSTALAÇÃO</t>
  </si>
  <si>
    <t xml:space="preserve">3.10</t>
  </si>
  <si>
    <t xml:space="preserve">SEARQ_ORSE_09905</t>
  </si>
  <si>
    <t xml:space="preserve">TANQUE DE PRESSÃO CAPACIDADE 100 LT (P/INCENDIO)</t>
  </si>
  <si>
    <t xml:space="preserve">3.11</t>
  </si>
  <si>
    <t xml:space="preserve">92390</t>
  </si>
  <si>
    <t xml:space="preserve">JOELHO 90 GRAUS, EM FERRO GALVANIZADO, DN 65 (2 1/2"), CONEXÃO ROSQUEADA, INSTALADO EM REDE DE ALIMENTAÇÃO PARA HIDRANTE - FORNECIMENTO E INSTALAÇÃO. AF_12/2015</t>
  </si>
  <si>
    <t xml:space="preserve">3.12</t>
  </si>
  <si>
    <t xml:space="preserve">92386</t>
  </si>
  <si>
    <t xml:space="preserve">JOELHO 90 GRAUS, EM FERRO GALVANIZADO, DN 40 (1 1/2"), CONEXÃO ROSQUEADA, INSTALADO EM REDE DE ALIMENTAÇÃO PARA HIDRANTE - FORNECIMENTO E INSTALAÇÃO. AF_12/2015</t>
  </si>
  <si>
    <t xml:space="preserve">3.13</t>
  </si>
  <si>
    <t xml:space="preserve">92382</t>
  </si>
  <si>
    <t xml:space="preserve">JOELHO 90 GRAUS, EM FERRO GALVANIZADO, DN 25 (1"), CONEXÃO ROSQUEADA, INSTALADO EM REDE DE ALIMENTAÇÃO PARA HIDRANTE - FORNECIMENTO E INSTALAÇÃO. AF_12/2015</t>
  </si>
  <si>
    <t xml:space="preserve">3.14</t>
  </si>
  <si>
    <t xml:space="preserve">92642</t>
  </si>
  <si>
    <t xml:space="preserve">TÊ, EM FERRO GALVANIZADO, CONEXÃO ROSQUEADA, DN 65 (2 1/2"), INSTALADO EM REDE DE ALIMENTAÇÃO PARA HIDRANTE - FORNECIMENTO E INSTALAÇÃO. AF_12/2015</t>
  </si>
  <si>
    <t xml:space="preserve">3.15</t>
  </si>
  <si>
    <t xml:space="preserve">SEARQ_SINAPI_92642</t>
  </si>
  <si>
    <t xml:space="preserve">TÊ DE REDUCAO, EM FERRO GALVANIZADO, CONEXÃO ROSQUEADA, DE 2 1/2" X 1", INSTALADO EM REDE DE ALIMENTAÇÃO PARA HIDRANTE - FORNECIMENTO E INSTALAÇÃO.</t>
  </si>
  <si>
    <t xml:space="preserve">3.16</t>
  </si>
  <si>
    <t xml:space="preserve">SEARQ_SINAPI_92934</t>
  </si>
  <si>
    <t xml:space="preserve">BUCHA DE REDUÇÃO, EM FERRO GALVANIZADO, 2 1/2" X 1 1/2", CONEXÃO ROSQUEADA, INSTALADO EM REDE DE ALIMENTAÇÃO PARA HIDRANTE - FORNECIMENTO E INSTALAÇÃO. AF_12/2015</t>
  </si>
  <si>
    <t xml:space="preserve">3.17</t>
  </si>
  <si>
    <t xml:space="preserve">92896</t>
  </si>
  <si>
    <t xml:space="preserve">UNIÃO, EM FERRO GALVANIZADO, DN 65 (2 1/2"), CONEXÃO ROSQUEADA, INSTALADO EM REDE DE ALIMENTAÇÃO PARA HIDRANTE - FORNECIMENTO E INSTALAÇÃO. AF_12/2015</t>
  </si>
  <si>
    <t xml:space="preserve">3.18</t>
  </si>
  <si>
    <t xml:space="preserve">92894</t>
  </si>
  <si>
    <t xml:space="preserve">UNIÃO, EM FERRO GALVANIZADO, DN 40 (1 1/2"), CONEXÃO ROSQUEADA, INSTALADO EM REDE DE ALIMENTAÇÃO PARA HIDRANTE - FORNECIMENTO E INSTALAÇÃO. AF_12/2015</t>
  </si>
  <si>
    <t xml:space="preserve">3.19</t>
  </si>
  <si>
    <t xml:space="preserve">92377</t>
  </si>
  <si>
    <t xml:space="preserve">NIPLE, EM FERRO GALVANIZADO, DN 65 (2 1/2"), CONEXÃO ROSQUEADA, INSTALADO EM REDE DE ALIMENTAÇÃO PARA HIDRANTE - FORNECIMENTO E INSTALAÇÃO. AF_12/2015</t>
  </si>
  <si>
    <t xml:space="preserve">3.20</t>
  </si>
  <si>
    <t xml:space="preserve">92375</t>
  </si>
  <si>
    <t xml:space="preserve">NIPLE, EM FERRO GALVANIZADO, DN 50 (2"), CONEXÃO ROSQUEADA, INSTALADO EM REDE DE ALIMENTAÇÃO PARA HIDRANTE - FORNECIMENTO E INSTALAÇÃO. AF_12/2015</t>
  </si>
  <si>
    <t xml:space="preserve">3.21</t>
  </si>
  <si>
    <t xml:space="preserve">92373</t>
  </si>
  <si>
    <t xml:space="preserve">NIPLE, EM FERRO GALVANIZADO, DN 40 (1 1/2"), CONEXÃO ROSQUEADA, INSTALADO EM REDE DE ALIMENTAÇÃO PARA HIDRANTE - FORNECIMENTO E INSTALAÇÃO. AF_12/2015</t>
  </si>
  <si>
    <t xml:space="preserve">3.22</t>
  </si>
  <si>
    <t xml:space="preserve">92369</t>
  </si>
  <si>
    <t xml:space="preserve">NIPLE, EM FERRO GALVANIZADO, DN 25 (1"), CONEXÃO ROSQUEADA, INSTALADO EM REDE DE ALIMENTAÇÃO PARA HIDRANTE - FORNECIMENTO E INSTALAÇÃO. AF_12/2015</t>
  </si>
  <si>
    <t xml:space="preserve">3.23</t>
  </si>
  <si>
    <t xml:space="preserve">SEARQ_SINAPI_92935</t>
  </si>
  <si>
    <t xml:space="preserve">BUCHA DE REDUÇÃO, EM FERRO GALVANIZADO, 2 1/2" X 2", CONEXÃO ROSQUEADA, INSTALADO EM REDE DE ALIMENTAÇÃO PARA HIDRANTE - FORNECIMENTO E INSTALAÇÃO.</t>
  </si>
  <si>
    <t xml:space="preserve">3.24</t>
  </si>
  <si>
    <t xml:space="preserve">SEARQ_SINAPI_92929</t>
  </si>
  <si>
    <t xml:space="preserve">BUCHA DE REDUÇÃO, EM FERRO GALVANIZADO, 1" X 1/2", CONEXÃO ROSQUEADA, INSTALADO EM REDE DE ALIMENTAÇÃO PARA HIDRANTE - FORNECIMENTO E INSTALAÇÃO.</t>
  </si>
  <si>
    <t xml:space="preserve">3.25</t>
  </si>
  <si>
    <t xml:space="preserve">92367</t>
  </si>
  <si>
    <t xml:space="preserve">TUBO DE AÇO GALVANIZADO COM COSTURA, CLASSE MÉDIA, DN 65 (2 1/2"), CONEXÃO ROSQUEADA, INSTALADO EM REDE DE ALIMENTAÇÃO PARA HIDRANTE - FORNECIMENTO E INSTALAÇÃO. AF_12/2015</t>
  </si>
  <si>
    <t xml:space="preserve">3.26</t>
  </si>
  <si>
    <t xml:space="preserve">92365</t>
  </si>
  <si>
    <t xml:space="preserve">TUBO DE AÇO GALVANIZADO COM COSTURA, CLASSE MÉDIA, DN 40 (1 1/2"), CONEXÃO ROSQUEADA, INSTALADO EM REDE DE ALIMENTAÇÃO PARA HIDRANTE - FORNECIMENTO E INSTALAÇÃO. AF_12/2015</t>
  </si>
  <si>
    <t xml:space="preserve">3.27</t>
  </si>
  <si>
    <t xml:space="preserve">97498</t>
  </si>
  <si>
    <t xml:space="preserve">TUBO DE AÇO GALVANIZADO COM COSTURA, CLASSE MÉDIA, DN 25 (1"), CONEXÃO ROSQUEADA, INSTALADO EM REDE DE ALIMENTAÇÃO PARA HIDRANTE - FORNECIMENTO E INSTALAÇÃO. AF_12/2015</t>
  </si>
  <si>
    <t xml:space="preserve">3.28</t>
  </si>
  <si>
    <t xml:space="preserve">SEARQ_ORSE_11321</t>
  </si>
  <si>
    <t xml:space="preserve">ABRAÇADEIRA METÁLICA TIPO "U" DE 2 1/2"</t>
  </si>
  <si>
    <t xml:space="preserve">3.29</t>
  </si>
  <si>
    <t xml:space="preserve">SEARQ_ORSE_09427</t>
  </si>
  <si>
    <t xml:space="preserve">ABRAÇADEIRA METÁLICA TIPO "U" DE 1 1/2"</t>
  </si>
  <si>
    <t xml:space="preserve">3.30</t>
  </si>
  <si>
    <t xml:space="preserve">87475</t>
  </si>
  <si>
    <t xml:space="preserve">ALVENARIA DE VEDAÇÃO DE BLOCOS CERÂMICOS FURADOS NA VERTICAL DE 19X19X39CM (ESPESSURA 19CM) DE PAREDES COM ÁREA LÍQUIDA MENOR QUE 6M² SEM VÃOS E ARGAMASSA DE ASSENTAMENTO COM PREPARO EM BETONEIRA. AF_06/2014</t>
  </si>
  <si>
    <t xml:space="preserve">3.31</t>
  </si>
  <si>
    <t xml:space="preserve">94998</t>
  </si>
  <si>
    <t xml:space="preserve">EXECUÇÃO DE PASSEIO (CALÇADA) OU PISO DE CONCRETO COM CONCRETO MOLDADO IN LOCO, FEITO EM OBRA, ACABAMENTO CONVENCIONAL, ESPESSURA 12 CM, ARMADO. AF_07/2016</t>
  </si>
  <si>
    <t xml:space="preserve">3.32</t>
  </si>
  <si>
    <t xml:space="preserve">87893</t>
  </si>
  <si>
    <t xml:space="preserve">CHAPISCO APLICADO EM ALVENARIA (SEM PRESENÇA DE VÃOS) E ESTRUTURAS DE CONCRETO DE FACHADA, COM COLHER DE PEDREIRO.  ARGAMASSA TRAÇO 1:3 COM PREPARO MANUAL. AF_06/2014</t>
  </si>
  <si>
    <t xml:space="preserve">3.33</t>
  </si>
  <si>
    <t xml:space="preserve">87622</t>
  </si>
  <si>
    <t xml:space="preserve">CONTRAPISO EM ARGAMASSA TRAÇO 1:4 (CIMENTO E AREIA), PREPARO MANUAL, APLICADO EM ÁREAS SECAS SOBRE LAJE, ADERIDO, ESPESSURA 2CM. AF_06/2014</t>
  </si>
  <si>
    <t xml:space="preserve">3.34</t>
  </si>
  <si>
    <t xml:space="preserve">73876/1</t>
  </si>
  <si>
    <t xml:space="preserve">PISO DE BORRACHA PASTILHADO, ESPESSURA 7MM, FIXADO COM COLA</t>
  </si>
  <si>
    <t xml:space="preserve">3.35</t>
  </si>
  <si>
    <t xml:space="preserve">SEARQ_ORSE_04078</t>
  </si>
  <si>
    <t xml:space="preserve">PINTURA DE PROTEÇÃO SOBRE SUPERFÍCIES METÁLICAS COM APLICAÇÃO DE 01 DEMÃO DE TINTA SUPER GALVITE (SHERWIN WILLIAMS OU SIMILAR)</t>
  </si>
  <si>
    <t xml:space="preserve">3.36</t>
  </si>
  <si>
    <t xml:space="preserve">100758</t>
  </si>
  <si>
    <t xml:space="preserve">PINTURA COM TINTA ALQUÍDICA DE ACABAMENTO (ESMALTE SINTÉTICO ACETINADO) APLICADA A ROLO OU PINCEL SOBRE SUPERFÍCIES METÁLICAS (EXCETO PERFIL) EXECUTADO EM OBRA (02 DEMÃOS). AF_01/2020 - (COR VERMELHA)</t>
  </si>
  <si>
    <t xml:space="preserve">3.37</t>
  </si>
  <si>
    <t xml:space="preserve">SEARQ_ORSE_07826</t>
  </si>
  <si>
    <t xml:space="preserve">QUADRO ELÉTRICO DE FORÇA E COMANDO, TRIFÁSICO 380V, PARA 2 BOMBAS DE RECALQUES DE COMBATE A INCÊNDIO, EM CAIXA METÁLICA IP56, PARA A PROTEÇÃO E CONTROLE AUTOMATIZADO DO FUNCIONAMENTO DAS BOMBAS. FORNECIMENTO E INSTALAÇÃO.</t>
  </si>
  <si>
    <t xml:space="preserve">3.38</t>
  </si>
  <si>
    <t xml:space="preserve">SEARQ_ORSE_11980</t>
  </si>
  <si>
    <t xml:space="preserve">BATERIA ESTACIONÁRIA SELADA 40AXH, PARA ACIONAMENTO DE MOTOR A COMBUSTÃO A DIESEL.</t>
  </si>
  <si>
    <t xml:space="preserve">3.39</t>
  </si>
  <si>
    <t xml:space="preserve">91871</t>
  </si>
  <si>
    <t xml:space="preserve">ELETRODUTO RÍGIDO ROSCÁVEL, PVC, DN 25 MM (3/4"), PARA CIRCUITOS TERMINAIS, INSTALADO EM PAREDE - FORNECIMENTO E INSTALAÇÃO. AF_12/2015</t>
  </si>
  <si>
    <t xml:space="preserve">3.40</t>
  </si>
  <si>
    <t xml:space="preserve">91914</t>
  </si>
  <si>
    <t xml:space="preserve">CURVA 90 GRAUS PARA ELETRODUTO, PVC, ROSCÁVEL, DN 25 MM (3/4"), PARA CIRCUITOS TERMINAIS, INSTALADA EM PAREDE - FORNECIMENTO E INSTALAÇÃO. AF_12/2015</t>
  </si>
  <si>
    <t xml:space="preserve">3.41</t>
  </si>
  <si>
    <t xml:space="preserve">91884</t>
  </si>
  <si>
    <t xml:space="preserve">LUVA PARA ELETRODUTO, PVC, ROSCÁVEL, DN 25 MM (3/4"), PARA CIRCUITOS TERMINAIS, INSTALADA EM PAREDE - FORNECIMENTO E INSTALAÇÃO. AF_12/2015</t>
  </si>
  <si>
    <t xml:space="preserve">3.42</t>
  </si>
  <si>
    <t xml:space="preserve">SEARQ_ORSE_11749</t>
  </si>
  <si>
    <t xml:space="preserve">ELETRODUTO METALICO FLEXIVEL REVESTIDO EXTERNAMENTE COM PVC PRETO, DIAMETRO EXTERNO DE 25 MM (3/4"), TIPO SEALTUBO</t>
  </si>
  <si>
    <t xml:space="preserve">3.43</t>
  </si>
  <si>
    <t xml:space="preserve">SEARQ_ORSE_08441</t>
  </si>
  <si>
    <t xml:space="preserve">ABRAÇADEIRA METÁLICA TIPO "D" DE 3/4" (distância máxima de fixação: 1,5m)</t>
  </si>
  <si>
    <t xml:space="preserve">3.44</t>
  </si>
  <si>
    <t xml:space="preserve">95801</t>
  </si>
  <si>
    <t xml:space="preserve">CONDULETE DE ALUMÍNIO, TIPO X, PARA ELETRODUTO DE AÇO GALVANIZADO DN 20 MM (3/4''), APARENTE - FORNECIMENTO E INSTALAÇÃO. AF_11/2016_P</t>
  </si>
  <si>
    <t xml:space="preserve">3.45</t>
  </si>
  <si>
    <t xml:space="preserve">91924</t>
  </si>
  <si>
    <t xml:space="preserve">CABO DE COBRE FLEXÍVEL ISOLADO, 1,5 MM², ANTI-CHAMA 450/750 V, PARA CIRCUITOS TERMINAIS - FORNECIMENTO E INSTALAÇÃO. AF_12/2015</t>
  </si>
  <si>
    <t xml:space="preserve">3.46</t>
  </si>
  <si>
    <t xml:space="preserve">91928</t>
  </si>
  <si>
    <t xml:space="preserve">CABO DE COBRE FLEXÍVEL ISOLADO, 4 MM², ANTI-CHAMA 450/750 V, PARA CIRCUITOS TERMINAIS - FORNECIMENTO E INSTALAÇÃO. AF_12/2015</t>
  </si>
  <si>
    <t xml:space="preserve">3.47</t>
  </si>
  <si>
    <t xml:space="preserve">SEARQ_SINAPI_92361</t>
  </si>
  <si>
    <t xml:space="preserve">TUBO DE AÇO PRETO SEM COSTURA, CONEXÃO SOLDADA, DN 50 (2"), INSTALADO EM ESCAPAMENTO DA MOTOBOMBA A COMBUSTÃO - FORNECIMENTO E INSTALAÇÃO. AF_12/2015</t>
  </si>
  <si>
    <t xml:space="preserve">3.48</t>
  </si>
  <si>
    <t xml:space="preserve">97486</t>
  </si>
  <si>
    <t xml:space="preserve">CURVA 90 GRAUS, EM AÇO, CONEXÃO SOLDADA, DN 50 (2"), INSTALADO EM ESCAPAMENTO DA MOTOBOMBA A COMBUSTÃO - FORNECIMENTO E INSTALAÇÃO. AF_12/2015</t>
  </si>
  <si>
    <t xml:space="preserve">3.49</t>
  </si>
  <si>
    <t xml:space="preserve">SEARQ_ORSE_11819</t>
  </si>
  <si>
    <t xml:space="preserve">ABRAÇADEIRA METÁLICA TIPO "D" DE 2" (distância máxima de fixação: 1,25m)</t>
  </si>
  <si>
    <t xml:space="preserve">3.50</t>
  </si>
  <si>
    <t xml:space="preserve">SEARQ_ORSE_02555</t>
  </si>
  <si>
    <t xml:space="preserve">PLACA 30 X 20 CM - "QUADRO DE ALIMENTAÇÃO DAS BOMBAS DE INCÊNDIO - NÃO DESLIGUE"</t>
  </si>
  <si>
    <t xml:space="preserve">Iluminação de Emergência e Sinalização</t>
  </si>
  <si>
    <t xml:space="preserve">4.1</t>
  </si>
  <si>
    <t xml:space="preserve">SEARQ_SINAPI_97599</t>
  </si>
  <si>
    <t xml:space="preserve">FORNECIMENTO E INSTALAÇÃO DE LUMINÁRIA DE EMERGÊNCIA PARA SISTEMA CENTRALIZADO, RETANGULAR COM LED, 24VCC, 0,15A, 7W, 840 LM, PARA TETO E/OU PAREDE, SEM ADESIVO. REF. ILUMAC OU EQUIVALENTE.</t>
  </si>
  <si>
    <t xml:space="preserve">4.2</t>
  </si>
  <si>
    <t xml:space="preserve">SEARQ_SINAPI_97599b</t>
  </si>
  <si>
    <t xml:space="preserve">FORNECIMENTO E INSTALAÇÃO DE LUMINÁRIA DE EMERGÊNCIA PARA SISTEMA CENTRALIZADO, RETANGULAR COM LED, 24VCC, 0,15A, 7W, 840 LM, PARA TETO E/OU PAREDE, COM ADESIVO INDICANDO FUGA. REF. ILUMAC OU EQUIVALENTE.</t>
  </si>
  <si>
    <t xml:space="preserve">4.3</t>
  </si>
  <si>
    <t xml:space="preserve">SEARQ_ORSE_11980b</t>
  </si>
  <si>
    <t xml:space="preserve">BATERIA ESTACIONÁRIA SELADA, 45 AH, 12V, FREEDOM  OU EQUIVALENTE. FORNECIMENTO E INSTALAÇÃO.</t>
  </si>
  <si>
    <t xml:space="preserve">4.4</t>
  </si>
  <si>
    <t xml:space="preserve">SEARQ_ORSE_07825</t>
  </si>
  <si>
    <t xml:space="preserve">CENTRAL DE ILUMINAÇÃO DE EMERGÊNCIA 1200W, 24 VCC, REF.ILUMAC OU EQUIVALENTE. FORNECIMENTO E INSTALAÇÃO.</t>
  </si>
  <si>
    <t xml:space="preserve">4.5</t>
  </si>
  <si>
    <t xml:space="preserve">SEARQ_SINAPI_95541</t>
  </si>
  <si>
    <t xml:space="preserve">TERMINAL METALICO A PRESSAO PARA 1 CABO DE 6 A 10 MM2, COM 1 FURO DE FIXACAO - PARA CONEXÃO DOS BORNES DAS BATERIAIS E DA CENTRAL DE ILUMINAÇÃO</t>
  </si>
  <si>
    <t xml:space="preserve">4.6</t>
  </si>
  <si>
    <t xml:space="preserve">95727</t>
  </si>
  <si>
    <t xml:space="preserve">ELETRODUTO RÍGIDO SOLDÁVEL, PVC, DN 25 MM (3/4"), APARENTE, INSTALADO EM TETO - FORNECIMENTO E INSTALAÇÃO. AF_11/2016_P</t>
  </si>
  <si>
    <t xml:space="preserve">4.7</t>
  </si>
  <si>
    <t xml:space="preserve">4.8</t>
  </si>
  <si>
    <t xml:space="preserve">4.9</t>
  </si>
  <si>
    <t xml:space="preserve">4.10</t>
  </si>
  <si>
    <t xml:space="preserve">4.11</t>
  </si>
  <si>
    <t xml:space="preserve">4.12</t>
  </si>
  <si>
    <t xml:space="preserve">91933</t>
  </si>
  <si>
    <t xml:space="preserve">CABO DE COBRE FLEXÍVEL ISOLADO, 10 MM², ANTI-CHAMA 0,6/1,0 KV, PARA CIRCUITOS TERMINAIS - FORNECIMENTO E INSTALAÇÃO. AF_12/2015 (cores: preto e vermelho)</t>
  </si>
  <si>
    <t xml:space="preserve">4.13</t>
  </si>
  <si>
    <t xml:space="preserve">SEARQ_ORSE_08466</t>
  </si>
  <si>
    <t xml:space="preserve">CABO DE COBRE PP CORDPLAST 2 X 1,5 MM2, 450/750V, PARA ALIMENTAÇÃO DA LUMINÁRIA, DESCIDA VERTICAL NO ENTREFORRO (PREFERENCIALMENTE CORES: PRETO E VERMELHO)</t>
  </si>
  <si>
    <t xml:space="preserve">4.14</t>
  </si>
  <si>
    <t xml:space="preserve">SEARQ_ORSE_03299</t>
  </si>
  <si>
    <t xml:space="preserve">PONTO DE TOMADA 2P+T DE SOBREPOR, 10 A, DE USO GERAL, ABNT, C/CANALETA PLASTICA 20X10MM,"SISTEMA X", INCLUSIVE ATERRAMENTO</t>
  </si>
  <si>
    <t xml:space="preserve">4.15</t>
  </si>
  <si>
    <t xml:space="preserve">93653</t>
  </si>
  <si>
    <t xml:space="preserve">DISJUNTOR MONOPOLAR TIPO DIN, CORRENTE NOMINAL DE 10A - FORNECIMENTO E INSTALAÇÃO. AF_04/2016</t>
  </si>
  <si>
    <t xml:space="preserve">4.16</t>
  </si>
  <si>
    <t xml:space="preserve">SEARQ_ORSE_00698</t>
  </si>
  <si>
    <t xml:space="preserve">FORNECIMENTO E COLOCAÇÃO DE ANILHA PARA IDENTIFICAÇÃO (CONTENDO DESCRIÇÃO: "24Vcc")</t>
  </si>
  <si>
    <t xml:space="preserve">4.17</t>
  </si>
  <si>
    <t xml:space="preserve">SEARQ_ORSE_02555b</t>
  </si>
  <si>
    <t xml:space="preserve">PLACA 30X20CM  "CENTRAL DE ILUMINAÇÃO DE EMERGÊNCIA (Nº) - PROIBIDA A MANOBRA OU OPERAÇÃO POR PESSOAS NÃO AUTORIZADAS"</t>
  </si>
  <si>
    <t xml:space="preserve">Preventivos Móveis</t>
  </si>
  <si>
    <t xml:space="preserve">5.1</t>
  </si>
  <si>
    <t xml:space="preserve">73775/2</t>
  </si>
  <si>
    <t xml:space="preserve">EXTINTOR INCENDIO AGUA-PRESSURIZADA 10L INCL SUPORTE PAREDE CARGA COMPLETA - FORNECIMENTO E COLOCACAO</t>
  </si>
  <si>
    <t xml:space="preserve">5.2</t>
  </si>
  <si>
    <t xml:space="preserve">83635</t>
  </si>
  <si>
    <t xml:space="preserve">EXTINTOR INCENDIO TP PO QUIMICO 6KG - FORNECIMENTO E INSTALACAO</t>
  </si>
  <si>
    <t xml:space="preserve">5.3</t>
  </si>
  <si>
    <t xml:space="preserve">72554</t>
  </si>
  <si>
    <t xml:space="preserve">EXTINTOR DE CO2 6KG - FORNECIMENTO E INSTALACAO</t>
  </si>
  <si>
    <t xml:space="preserve">5.4</t>
  </si>
  <si>
    <t xml:space="preserve">SEARQ_SINAPI_72554</t>
  </si>
  <si>
    <t xml:space="preserve">REPOSICIONAMENTO DE EXTINTORES EXISTENTES, INCLUSIVE PLACAS INDICATIVAS.</t>
  </si>
  <si>
    <t xml:space="preserve">5.5</t>
  </si>
  <si>
    <t xml:space="preserve">SEARQ_ORSE_01512</t>
  </si>
  <si>
    <t xml:space="preserve">SUPORTE PEDESTAL CROMADO PARA EXTINTORES</t>
  </si>
  <si>
    <t xml:space="preserve">5.6</t>
  </si>
  <si>
    <t xml:space="preserve">SEARQ_ORSE_12138a</t>
  </si>
  <si>
    <t xml:space="preserve">PLACA DE INDICATIVA DE "EXTINTOR" EM PVC, DIM.: 20 X 20 CM</t>
  </si>
  <si>
    <t xml:space="preserve">5.7</t>
  </si>
  <si>
    <t xml:space="preserve">SEARQ_SEINFRA-CE_I8629</t>
  </si>
  <si>
    <t xml:space="preserve">ADESIVO DEMARCAÇÃO DE PISO PARA EXTINTOR EM VINIL AUTO-ADESIVO CALANDRADO ANTIDERRAPANTE, PRÓPRIO PARA PISOS, DIMENSÕES 1,00 X 1,00M, ESPESSURA 0,1MM (100 MICRA), INCLUSIVE APLICAÇÃO.</t>
  </si>
  <si>
    <t xml:space="preserve">Central de Alarme</t>
  </si>
  <si>
    <t xml:space="preserve">6.1</t>
  </si>
  <si>
    <t xml:space="preserve">SEARQ_ORSE_11820</t>
  </si>
  <si>
    <t xml:space="preserve">CENTRAL DE ALARME DE INCÊNDIO ENDEREÇÁVEL, 24 VCC, GERENCIAMENTO DE 125 ENDEREÇOS, INCLUINDO BATERIAS INTERNAS, REF. ILUMAC OU EQUIVALENTE. FORNECIMENTO E INSTALAÇÃO.</t>
  </si>
  <si>
    <t xml:space="preserve">6.2</t>
  </si>
  <si>
    <t xml:space="preserve">SEARQ_ORSE_11829</t>
  </si>
  <si>
    <t xml:space="preserve">ACIONADOR MANUAL TIPO QUEBRA-VIDRO, P/INSTAL. INCENDIO, ENDEREÇÁVEL 24Vcc mod. AM-E. REF. ILUMAC OU EQUIVALENTE. FORNECIMENTO E INSTALAÇÃO.</t>
  </si>
  <si>
    <t xml:space="preserve">6.3</t>
  </si>
  <si>
    <t xml:space="preserve">SEARQ_ORSE_11824</t>
  </si>
  <si>
    <t xml:space="preserve">SIRENE AUDIOVISUAL ENDEREÇAVEL 24Vcc mod. SAV-E, PARA ALARME DE INCÊNDIO, REF. ILUMAC OU EQUIVALENTE. FORNECIMENTO E INSTALAÇÃO.</t>
  </si>
  <si>
    <t xml:space="preserve">6.4</t>
  </si>
  <si>
    <t xml:space="preserve">SEARQ_ORSE_07861b</t>
  </si>
  <si>
    <t xml:space="preserve">MÓDULO ENDEREÇÁVEL DE ENTRADA, PARA ALARME DE INCÊNDIO, REF. ILUMAC OU EQUIVALENTE. FORNECIMENTO E INSTALAÇÃO.</t>
  </si>
  <si>
    <t xml:space="preserve">6.5</t>
  </si>
  <si>
    <t xml:space="preserve">SEARQ_ORSE_12138b</t>
  </si>
  <si>
    <t xml:space="preserve">PLACA FOTOLUMINESCENTE DE INDICATIVA DE "ALARME DE INCÊNDIO" EM PVC, DIM.: 20 X 20 CM</t>
  </si>
  <si>
    <t xml:space="preserve">6.6</t>
  </si>
  <si>
    <t xml:space="preserve">SEARQ_ORSE_11855</t>
  </si>
  <si>
    <t xml:space="preserve">CABO BLINDADO PARA ALARME E DETECÇÃO DE INCÊNCIO 3 X 1,5MM2</t>
  </si>
  <si>
    <t xml:space="preserve">6.7</t>
  </si>
  <si>
    <t xml:space="preserve">6.8</t>
  </si>
  <si>
    <t xml:space="preserve">92870</t>
  </si>
  <si>
    <t xml:space="preserve">CAIXA RETANGULAR 4" X 4" ALTA (2,00 M DO PISO), METÁLICA, INSTALADA EM PAREDE - FORNECIMENTO E INSTALAÇÃO. AF_12/2015</t>
  </si>
  <si>
    <t xml:space="preserve">6.9</t>
  </si>
  <si>
    <t xml:space="preserve">6.10</t>
  </si>
  <si>
    <t xml:space="preserve">6.11</t>
  </si>
  <si>
    <t xml:space="preserve">6.12</t>
  </si>
  <si>
    <t xml:space="preserve">SEARQ_ORSE_02555c</t>
  </si>
  <si>
    <t xml:space="preserve">PLACA FOTOLUMINESCENTE 30X20CM "CENTRAL DE ALARME DE INCÊNDIO - PROIBIDA A MANOBRA OU OPERAÇÃO POR PESSOAS NÃO AUTORIZADAS"</t>
  </si>
  <si>
    <t xml:space="preserve">6.13</t>
  </si>
  <si>
    <t xml:space="preserve">SEARQ_ORSE_12018</t>
  </si>
  <si>
    <t xml:space="preserve">DETECTOR DE FUMAÇA ÓPTICO ENDEREÇÁVEL 24VCC MOD. SDO-E. REF. ILUMAC OU EQUIVALENTE TÉCNICO. FORNECIMENTO E INSTALAÇÃO.</t>
  </si>
  <si>
    <t xml:space="preserve">6.14</t>
  </si>
  <si>
    <t xml:space="preserve">SEARQ_ORSE_12017</t>
  </si>
  <si>
    <t xml:space="preserve">DETECTOR DE TEMPERATURA TERMOVELOCIMÉTRICO ENDEREÇÁVEL 24VCC MOD. TDV-E. REF. ILUMAC OU EQUIVALENTE TÉCNICO. FORNECIMENTO E INSTALAÇÃO.</t>
  </si>
  <si>
    <t xml:space="preserve">6.15</t>
  </si>
  <si>
    <t xml:space="preserve">6.16</t>
  </si>
  <si>
    <t xml:space="preserve">SEARQ_ORSE_11816</t>
  </si>
  <si>
    <t xml:space="preserve">BOX RETO EM ALUMÍNIO DE 3/4"</t>
  </si>
  <si>
    <t xml:space="preserve">6.17</t>
  </si>
  <si>
    <t xml:space="preserve">6.18</t>
  </si>
  <si>
    <t xml:space="preserve">6.19</t>
  </si>
  <si>
    <t xml:space="preserve">SEARQ_ORSE_12545</t>
  </si>
  <si>
    <t xml:space="preserve">FORNECIMENTO E INSTALAÇÃO DE VERGALHÃO (TIRANTE C/ ROSCA D=1/4"X3000MM (MARVITEC REF. 1431 OU SIMILAR)</t>
  </si>
  <si>
    <t xml:space="preserve">6.20</t>
  </si>
  <si>
    <t xml:space="preserve">SEARQ_ORSE_09832</t>
  </si>
  <si>
    <t xml:space="preserve">PORCA SEXTAVADA ZINCADA 1/4" (FORNECIMENTO E COLOCAÇÃO)</t>
  </si>
  <si>
    <t xml:space="preserve">6.21</t>
  </si>
  <si>
    <t xml:space="preserve">SEARQ_ORSE_09816</t>
  </si>
  <si>
    <t xml:space="preserve">ARRUELA LISA ZINCADA D=1/4"</t>
  </si>
  <si>
    <t xml:space="preserve">6.22</t>
  </si>
  <si>
    <t xml:space="preserve">SEARQ_ORSE_09819</t>
  </si>
  <si>
    <t xml:space="preserve">CHUMBADOR WALSYMA CB 314200 D=1/4"X2" (P/ FIXAÇÃO MECÃNICA EM AÇO GALVANIZADO)</t>
  </si>
  <si>
    <t xml:space="preserve">6.23</t>
  </si>
  <si>
    <t xml:space="preserve">SEARQ_ORSE_00718</t>
  </si>
  <si>
    <t xml:space="preserve">FORNECIMENTO E INSTALAÇÃO DE PARAFUSO CABEÇA REDONDA DE ROSCA SOBERBA 6.1X50 (REF. VL 1.77 VALEMAM OU SIMILAR)</t>
  </si>
  <si>
    <t xml:space="preserve">6.24</t>
  </si>
  <si>
    <t xml:space="preserve">SEARQ_ORSE_12500</t>
  </si>
  <si>
    <t xml:space="preserve">CANTONEIRA "ZZ" PARA FIXAÇÃO DE PERFILADO, REF. MOPA OU SIMILAR (JUNÇÃO ANGULAR DUPLA ALTA 38X38MM)</t>
  </si>
  <si>
    <t xml:space="preserve">6.25</t>
  </si>
  <si>
    <t xml:space="preserve">SEARQ_ORSE_02228</t>
  </si>
  <si>
    <t xml:space="preserve">FITA PLÁSTICA 50MMX30M - VERMELHA (ADESIVA P/ BALIZAMENTO DA TUBULAÇÃO)</t>
  </si>
  <si>
    <t xml:space="preserve">Escadaria e Antecâmara</t>
  </si>
  <si>
    <t xml:space="preserve">7.1</t>
  </si>
  <si>
    <t xml:space="preserve">99803</t>
  </si>
  <si>
    <t xml:space="preserve">LIMPEZA DE PISO CERÂMICO OU PORCELANATO COM PANO ÚMIDO. AF_04/2019 (preparação antes da aplicação da fita)</t>
  </si>
  <si>
    <t xml:space="preserve">7.2</t>
  </si>
  <si>
    <t xml:space="preserve">SEARQ_ORSE_02228b</t>
  </si>
  <si>
    <t xml:space="preserve">FITA ANTIDERRAPANTE SAFETY-WALK "3M" L=5CM OU SIMILAR</t>
  </si>
  <si>
    <t xml:space="preserve">7.3</t>
  </si>
  <si>
    <t xml:space="preserve">90838</t>
  </si>
  <si>
    <t xml:space="preserve">PORTA CORTA-FOGO 90X210X4CM - FORNECIMENTO E INSTALAÇÃO. AF_12/2019</t>
  </si>
  <si>
    <t xml:space="preserve">7.4</t>
  </si>
  <si>
    <t xml:space="preserve">SEARQ_ORSE_02555d</t>
  </si>
  <si>
    <t xml:space="preserve">PLACA 30X20CM  "PORTA CORTA-FOGO MANTENHA FECHADA"</t>
  </si>
  <si>
    <t xml:space="preserve">7.5</t>
  </si>
  <si>
    <t xml:space="preserve">SEARQ_ORSE_12138c</t>
  </si>
  <si>
    <t xml:space="preserve">Placa de indicativa para IDENTIFICAÇÃO DO ANDAR em pvc, dim.: 20 x 20 cm</t>
  </si>
  <si>
    <t xml:space="preserve">Pintura</t>
  </si>
  <si>
    <t xml:space="preserve">8.1</t>
  </si>
  <si>
    <t xml:space="preserve">8.2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</si>
  <si>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</si>
  <si>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</t>
  </si>
  <si>
    <t xml:space="preserve">8.3</t>
  </si>
  <si>
    <t xml:space="preserve">8.4</t>
  </si>
  <si>
    <t xml:space="preserve">88497</t>
  </si>
  <si>
    <t xml:space="preserve">APLICAÇÃO E LIXAMENTO DE MASSA LÁTEX EM PAREDES, DUAS DEMÃOS. AF_06/2014</t>
  </si>
  <si>
    <t xml:space="preserve">8.5</t>
  </si>
  <si>
    <t xml:space="preserve">88487</t>
  </si>
  <si>
    <t xml:space="preserve">APLICAÇÃO MANUAL DE PINTURA COM TINTA LÁTEX PVA EM PAREDES, DUAS DEMÃOS. AF_06/2014</t>
  </si>
  <si>
    <t xml:space="preserve">8.6</t>
  </si>
  <si>
    <t xml:space="preserve">84665</t>
  </si>
  <si>
    <t xml:space="preserve">PINTURA ACRILICA PARA SINALIZAÇÃO HORIZONTAL EM PISO CIMENTADO</t>
  </si>
  <si>
    <t xml:space="preserve">8.7</t>
  </si>
  <si>
    <t xml:space="preserve">100718</t>
  </si>
  <si>
    <t xml:space="preserve">COLOCAÇÃO DE FITA PROTETORA PARA PINTURA. AF_01/2020</t>
  </si>
  <si>
    <t xml:space="preserve">Serviços Finais</t>
  </si>
  <si>
    <t xml:space="preserve">9.1</t>
  </si>
  <si>
    <t xml:space="preserve">SEARQ_SINAPI_97664</t>
  </si>
  <si>
    <t xml:space="preserve">ETIQUETA AUTO-ADESIVA COM INSCRIÇÃO "INCÊNDIO" EM LETRAS VERMELHAS, PARA VISOR DOS HIDRANTES.</t>
  </si>
  <si>
    <t xml:space="preserve">9.2</t>
  </si>
  <si>
    <t xml:space="preserve">72117</t>
  </si>
  <si>
    <t xml:space="preserve">VIDRO LISO COMUM TRANSPARENTE, ESPESSURA 4MM</t>
  </si>
  <si>
    <t xml:space="preserve">9.3</t>
  </si>
  <si>
    <t xml:space="preserve">SEARQ_ORSE_12760</t>
  </si>
  <si>
    <t xml:space="preserve">EXECUÇÃO DE TESTE DE ESTANQUEIDADE COM EMISSÃO DE RELATÓRIO E LAUDO TÉCNICO (REDE DE HIDRANTES PRESSURIZADA - 17 HIDRANTES), INCLUSIVE FORNECIMENTO DE ART - REALIZADO POR EMPRESA OU PROFISSIONAL ESPECIALIZADO NA ÁREA.</t>
  </si>
  <si>
    <t xml:space="preserve">9.4</t>
  </si>
  <si>
    <t xml:space="preserve">SEARQ_AS-BUILT</t>
  </si>
  <si>
    <t xml:space="preserve">ELABORAÇÃO DE AS-BUILT- SISTEMA DE COMBATE A INCÊNDIO E PÂNICO CONTENDO HIDRANTES E EXTINTORES, INCLUSIVE QUADRO DE COMANDO ELÉTRICO, SISTEMA DE BOMBEAMENTO, SISTEMAS DE CENTRAL DE ALARME E CENTRAL DE ILUMINAÇÃO DE EMERGÊNCIA, ENTREGUE EM FORMATO DIGITAL E IMPRESSO EM PAPEL, INCLUSIVE ART.</t>
  </si>
  <si>
    <t xml:space="preserve">9.5</t>
  </si>
  <si>
    <t xml:space="preserve">SEARQ_MANUAL</t>
  </si>
  <si>
    <t xml:space="preserve">ELABORAÇÃO DE MANUAL DE UTILIZAÇÃO E PLANO DE MANUTENÇÃO, CONTEMPLANDO CADA SISTEMA EXECUTADO</t>
  </si>
  <si>
    <t xml:space="preserve">9.6</t>
  </si>
  <si>
    <t xml:space="preserve">SEARQ_TESTE_COM1</t>
  </si>
  <si>
    <t xml:space="preserve">COMISSIONAMENTO, TESTES E TREINAMENTO DO SISTEMAS DE COMANDO E BOMBEAMENTO DA REDE DE HIDRANTES, INCLUSIVE COM EMISSÃO DE RELATÓRIO</t>
  </si>
  <si>
    <t xml:space="preserve">9.7</t>
  </si>
  <si>
    <t xml:space="preserve">SEARQ_TESTE_COM2</t>
  </si>
  <si>
    <t xml:space="preserve">COMISSIONAMENTO, TESTES E TREINAMENTO DO SISTEMAS DE CENTRAL DE ILUMINAÇÃO DE EMERGÊNCIA, INCLUSIVE COM EMISSÃO DE RELATÓRIO</t>
  </si>
  <si>
    <t xml:space="preserve">9.8</t>
  </si>
  <si>
    <t xml:space="preserve">SEARQ_TESTE_COM3</t>
  </si>
  <si>
    <t xml:space="preserve">COMISSIONAMENTO, TESTES E TREINAMENTO DO SISTEMA DE CENTRAL DE ALARME, INCLUSIVE COM EMISSÃO DE RELATÓRIO</t>
  </si>
  <si>
    <t xml:space="preserve">9.9</t>
  </si>
  <si>
    <t xml:space="preserve">SEARQ_DESMOB</t>
  </si>
  <si>
    <t xml:space="preserve">DESMOBILIZAÇÃO DE EQUIPAMENTOS</t>
  </si>
  <si>
    <t xml:space="preserve">9.10</t>
  </si>
  <si>
    <t xml:space="preserve">99826</t>
  </si>
  <si>
    <t xml:space="preserve">LIMPEZA DE FORRO REMOVÍVEL COM PANO ÚMIDO. AF_04/2019</t>
  </si>
  <si>
    <t xml:space="preserve">9.11</t>
  </si>
  <si>
    <t xml:space="preserve">99802</t>
  </si>
  <si>
    <t xml:space="preserve">LIMPEZA DE PISO CERÂMICO OU PORCELANATO COM VASSOURA A SECO. AF_04/2019</t>
  </si>
  <si>
    <t xml:space="preserve">9.12</t>
  </si>
  <si>
    <t xml:space="preserve">SEARQ_MERC_ENTULHO</t>
  </si>
  <si>
    <t xml:space="preserve">REMOÇÃO DE ENTULHO (LOCAÇÃO DE CAÇAMBA ESTACIONÁRIA)</t>
  </si>
  <si>
    <t xml:space="preserve">Custo Total (sem BDI)</t>
  </si>
  <si>
    <t xml:space="preserve">Preço Total (com BDI: 25,0%)</t>
  </si>
  <si>
    <t xml:space="preserve">Composições de custos unitários:
Sistema de prevenção e combate a incêndio - Edifício Sede</t>
  </si>
  <si>
    <t xml:space="preserve">Unidade</t>
  </si>
  <si>
    <t xml:space="preserve">Coeficiente</t>
  </si>
  <si>
    <t xml:space="preserve">Custo unitário (R$)</t>
  </si>
  <si>
    <t xml:space="preserve">COMPOSIÇÃO</t>
  </si>
  <si>
    <t xml:space="preserve">90776</t>
  </si>
  <si>
    <t xml:space="preserve">ENCARREGADO GERAL COM ENCARGOS COMPLEMENTARES</t>
  </si>
  <si>
    <t xml:space="preserve">H</t>
  </si>
  <si>
    <t xml:space="preserve">90778</t>
  </si>
  <si>
    <t xml:space="preserve">ENGENHEIRO CIVIL DE OBRA PLENO COM ENCARGOS COMPLEMENTARES</t>
  </si>
  <si>
    <t xml:space="preserve">Preço total por UN  .</t>
  </si>
  <si>
    <t xml:space="preserve">INSUMO</t>
  </si>
  <si>
    <t xml:space="preserve">SEARQ_ART_EXECa</t>
  </si>
  <si>
    <t xml:space="preserve">ART DE EXECUÇÃO - SISTEMA DE COMBATE A INCÊNDIO E PÂNICO CONTENDO HIDRANTES E EXTINTORES, INCLUSIVE QUADRO DE COMANDO ELÉTRICO, SISTEMA DE BOMBEAMENTO, SISTEMAS DE CENTRAL DE ALARME E CENTRAL DE ILUMINAÇÃO DE EMERGÊNCIA.</t>
  </si>
  <si>
    <t xml:space="preserve">91677</t>
  </si>
  <si>
    <t xml:space="preserve">ENGENHEIRO ELETRICISTA COM ENCARGOS COMPLEMENTARES</t>
  </si>
  <si>
    <t xml:space="preserve">90773</t>
  </si>
  <si>
    <t xml:space="preserve">DESENHISTA COPISTA COM ENCARGOS COMPLEMENTARES</t>
  </si>
  <si>
    <t xml:space="preserve">SEARQ_ART_PROJ-QUADRO</t>
  </si>
  <si>
    <t xml:space="preserve">ART - Projeto de detalhamento do quadro de comando e força do sistema de bombeamento de combate a incêndio</t>
  </si>
  <si>
    <t xml:space="preserve">SEARQ_ORSE_05554</t>
  </si>
  <si>
    <t xml:space="preserve">Plotagem em papel formato A-1</t>
  </si>
  <si>
    <t xml:space="preserve">4417</t>
  </si>
  <si>
    <t xml:space="preserve">SARRAFO DE MADEIRA NAO APARELHADA *2,5 X 7* CM, MACARANDUBA, ANGELIM OU EQUIVALENTE DA REGIAO</t>
  </si>
  <si>
    <t xml:space="preserve">4491</t>
  </si>
  <si>
    <t xml:space="preserve">PONTALETE DE MADEIRA NAO APARELHADA *7,5 X 7,5* CM (3 X 3 ") PINUS, MISTA OU EQUIVALENTE DA REGIAO</t>
  </si>
  <si>
    <t xml:space="preserve">4813</t>
  </si>
  <si>
    <t xml:space="preserve">PLACA DE OBRA (PARA CONSTRUCAO CIVIL) EM CHAPA GALVANIZADA *N. 22*, ADESIVADA, DE *2,0 X 1,125* M</t>
  </si>
  <si>
    <t xml:space="preserve">5075</t>
  </si>
  <si>
    <t xml:space="preserve">PREGO DE ACO POLIDO COM CABECA 18 X 30 (2 3/4 X 10)</t>
  </si>
  <si>
    <t xml:space="preserve">KG</t>
  </si>
  <si>
    <t xml:space="preserve">94962</t>
  </si>
  <si>
    <t xml:space="preserve">CONCRETO MAGRO PARA LASTRO, TRAÇO 1:4,5:4,5 (CIMENTO/ AREIA MÉDIA/ BRITA 1)  - PREPARO MECÂNICO COM BETONEIRA 400 L. AF_07/2016</t>
  </si>
  <si>
    <t xml:space="preserve">88262</t>
  </si>
  <si>
    <t xml:space="preserve">CARPINTEIRO DE FORMAS COM ENCARGOS COMPLEMENTARES</t>
  </si>
  <si>
    <t xml:space="preserve">88316</t>
  </si>
  <si>
    <t xml:space="preserve">SERVENTE COM ENCARGOS COMPLEMENTARES</t>
  </si>
  <si>
    <t xml:space="preserve">Preço total por M²  .</t>
  </si>
  <si>
    <t xml:space="preserve">92145</t>
  </si>
  <si>
    <t xml:space="preserve">CAMINHONETE CABINE SIMPLES COM MOTOR 1.6 FLEX, CÂMBIO MANUAL, POTÊNCIA 101/104 CV, 2 PORTAS - CHP DIURNO. AF_11/2015</t>
  </si>
  <si>
    <t xml:space="preserve">CHP</t>
  </si>
  <si>
    <t xml:space="preserve">92146</t>
  </si>
  <si>
    <t xml:space="preserve">CAMINHONETE CABINE SIMPLES COM MOTOR 1.6 FLEX, CÂMBIO MANUAL, POTÊNCIA 101/104 CV, 2 PORTAS - CHI DIURNO. AF_11/2015</t>
  </si>
  <si>
    <t xml:space="preserve">CHI</t>
  </si>
  <si>
    <t xml:space="preserve">10527</t>
  </si>
  <si>
    <t xml:space="preserve">LOCACAO DE ANDAIME METALICO TUBULAR DE ENCAIXE, TIPO DE TORRE, COM LARGURA DE 1 ATE 1,5 M E ALTURA DE *1,00* M</t>
  </si>
  <si>
    <t xml:space="preserve">MXMES</t>
  </si>
  <si>
    <t xml:space="preserve">Preço total por M/MES  .</t>
  </si>
  <si>
    <t xml:space="preserve">88278</t>
  </si>
  <si>
    <t xml:space="preserve">MONTADOR DE ESTRUTURA METÁLICA COM ENCARGOS COMPLEMENTARES</t>
  </si>
  <si>
    <t xml:space="preserve">100251</t>
  </si>
  <si>
    <t xml:space="preserve">TRANSPORTE HORIZONTAL MANUAL, DE TUBO DE AÇO CARBONO LEVE OU MÉDIO, PRETO OU GALVANIZADO, COM DIÂMETRO MAIOR QUE 32 MM E MENOR OU IGUAL A 65 MM (UNIDADE: MXKM). AF_07/2019</t>
  </si>
  <si>
    <t xml:space="preserve">MXKM</t>
  </si>
  <si>
    <t xml:space="preserve">Preço total por M  .</t>
  </si>
  <si>
    <t xml:space="preserve">Preço total por M2  .</t>
  </si>
  <si>
    <t xml:space="preserve">SEARQ_ORSE_02497</t>
  </si>
  <si>
    <t xml:space="preserve">Tirfor 1,6 t - 20m de cabo</t>
  </si>
  <si>
    <t xml:space="preserve">88267</t>
  </si>
  <si>
    <t xml:space="preserve">ENCANADOR OU BOMBEIRO HIDRÁULICO COM ENCARGOS COMPLEMENTARES</t>
  </si>
  <si>
    <t xml:space="preserve">88264</t>
  </si>
  <si>
    <t xml:space="preserve">ELETRICISTA COM ENCARGOS COMPLEMENTARES</t>
  </si>
  <si>
    <t xml:space="preserve">88309</t>
  </si>
  <si>
    <t xml:space="preserve">PEDREIRO COM ENCARGOS COMPLEMENTARES</t>
  </si>
  <si>
    <t xml:space="preserve">Preço total por UNXKM  .</t>
  </si>
  <si>
    <t xml:space="preserve">5795</t>
  </si>
  <si>
    <t xml:space="preserve">MARTELETE OU ROMPEDOR PNEUMÁTICO MANUAL, 28 KG, COM SILENCIADOR - CHP DIURNO. AF_07/2016</t>
  </si>
  <si>
    <t xml:space="preserve">5952</t>
  </si>
  <si>
    <t xml:space="preserve">MARTELETE OU ROMPEDOR PNEUMÁTICO MANUAL, 28 KG, COM SILENCIADOR - CHI DIURNO. AF_07/2016</t>
  </si>
  <si>
    <t xml:space="preserve">88248</t>
  </si>
  <si>
    <t xml:space="preserve">AUXILIAR DE ENCANADOR OU BOMBEIRO HIDRÁULICO COM ENCARGOS COMPLEMENTARES</t>
  </si>
  <si>
    <t xml:space="preserve">Preço total por M3  .</t>
  </si>
  <si>
    <t xml:space="preserve">MERC_BPI</t>
  </si>
  <si>
    <t xml:space="preserve">Motobomba centrífuga, prevenção contra incêndio, marca schneider ou similar, modelo BPI-92 R 2 1/2, motor 2 cv, trifásico 380V, recalque 2 1/2", hm =4 a 22 m, q = 8,9 a 34,5m3/h</t>
  </si>
  <si>
    <t xml:space="preserve">MERC_BD</t>
  </si>
  <si>
    <t xml:space="preserve">Motobomba a diesel autoescorvante, marca Branco ou equivalente, modelo BD-710E - vazão máxima de 35 m³/h – altura manométrica máxima 25 mca - potência de 5,0 CV - partida elétrica.</t>
  </si>
  <si>
    <t xml:space="preserve">3148</t>
  </si>
  <si>
    <t xml:space="preserve">FITA VEDA ROSCA EM ROLOS DE 18 MM X 50 M (L X C)</t>
  </si>
  <si>
    <t xml:space="preserve">6019</t>
  </si>
  <si>
    <t xml:space="preserve">REGISTRO GAVETA BRUTO EM LATAO FORJADO, BITOLA 1 " (REF 1509)</t>
  </si>
  <si>
    <t xml:space="preserve">6010</t>
  </si>
  <si>
    <t xml:space="preserve">REGISTRO GAVETA BRUTO EM LATAO FORJADO, BITOLA 1 1/2 " (REF 1509)</t>
  </si>
  <si>
    <t xml:space="preserve">6011</t>
  </si>
  <si>
    <t xml:space="preserve">REGISTRO GAVETA BRUTO EM LATAO FORJADO, BITOLA 2 1/2 " (REF 1509)</t>
  </si>
  <si>
    <t xml:space="preserve">12657</t>
  </si>
  <si>
    <t xml:space="preserve">VALVULA DE RETENCAO VERTICAL, DE BRONZE (PN-16), 2 1/2", 200 PSI, EXTREMIDADES COM ROSCA</t>
  </si>
  <si>
    <t xml:space="preserve">3146</t>
  </si>
  <si>
    <t xml:space="preserve">FITA VEDA ROSCA EM ROLOS DE 18 MM X 10 M (L X C)</t>
  </si>
  <si>
    <t xml:space="preserve">SEARQ_ORSE_INS_09223</t>
  </si>
  <si>
    <t xml:space="preserve">Valvula de fluxo contínuo galvanizada (p/incendio)</t>
  </si>
  <si>
    <t xml:space="preserve">SEARQ_ORSE_INS_10048</t>
  </si>
  <si>
    <t xml:space="preserve">Pressostato 0 a 10 kgf/cm2</t>
  </si>
  <si>
    <t xml:space="preserve">12898</t>
  </si>
  <si>
    <t xml:space="preserve">MANOMETRO COM CAIXA EM ACO PINTADO, ESCALA *10* KGF/CM2 (*10* BAR), DIAMETRO NOMINAL DE 100 MM, CONEXAO DE 1/2"</t>
  </si>
  <si>
    <t xml:space="preserve">MERC_TQ-PRESSAO</t>
  </si>
  <si>
    <t xml:space="preserve">Tanque de pressão vertical com capacidade de 100 litros (p/incendio)</t>
  </si>
  <si>
    <t xml:space="preserve">3470</t>
  </si>
  <si>
    <t xml:space="preserve">COTOVELO 90 GRAUS DE FERRO GALVANIZADO, COM ROSCA BSP, DE 2 1/2"</t>
  </si>
  <si>
    <t xml:space="preserve">7307</t>
  </si>
  <si>
    <t xml:space="preserve">FUNDO ANTICORROSIVO PARA METAIS FERROSOS (ZARCAO)</t>
  </si>
  <si>
    <t xml:space="preserve">L</t>
  </si>
  <si>
    <t xml:space="preserve">3458</t>
  </si>
  <si>
    <t xml:space="preserve">COTOVELO 90 GRAUS DE FERRO GALVANIZADO, COM ROSCA BSP, DE 1 1/2"</t>
  </si>
  <si>
    <t xml:space="preserve">3472</t>
  </si>
  <si>
    <t xml:space="preserve">COTOVELO 90 GRAUS DE FERRO GALVANIZADO, COM ROSCA BSP, DE 1"</t>
  </si>
  <si>
    <t xml:space="preserve">6299</t>
  </si>
  <si>
    <t xml:space="preserve">TE DE FERRO GALVANIZADO, DE 2 1/2"</t>
  </si>
  <si>
    <t xml:space="preserve">6307</t>
  </si>
  <si>
    <t xml:space="preserve">TE DE REDUCAO DE FERRO GALVANIZADO, COM ROSCA BSP, DE 2 1/2" X 1"</t>
  </si>
  <si>
    <t xml:space="preserve">787</t>
  </si>
  <si>
    <t xml:space="preserve">BUCHA DE REDUCAO DE FERRO GALVANIZADO, COM ROSCA BSP, DE 2 1/2" X 1 1/2"</t>
  </si>
  <si>
    <t xml:space="preserve">9889</t>
  </si>
  <si>
    <t xml:space="preserve">UNIAO DE FERRO GALVANIZADO, COM ROSCA BSP, COM ASSENTO PLANO, DE 2 1/2"</t>
  </si>
  <si>
    <t xml:space="preserve">9884</t>
  </si>
  <si>
    <t xml:space="preserve">UNIAO DE FERRO GALVANIZADO, COM ROSCA BSP, COM ASSENTO PLANO, DE 1 1/2"</t>
  </si>
  <si>
    <t xml:space="preserve">4208</t>
  </si>
  <si>
    <t xml:space="preserve">NIPLE DE FERRO GALVANIZADO, COM ROSCA BSP, DE 2 1/2"</t>
  </si>
  <si>
    <t xml:space="preserve">4181</t>
  </si>
  <si>
    <t xml:space="preserve">NIPLE DE FERRO GALVANIZADO, COM ROSCA BSP, DE 2"</t>
  </si>
  <si>
    <t xml:space="preserve">4209</t>
  </si>
  <si>
    <t xml:space="preserve">NIPLE DE FERRO GALVANIZADO, COM ROSCA BSP, DE 1 1/2"</t>
  </si>
  <si>
    <t xml:space="preserve">4179</t>
  </si>
  <si>
    <t xml:space="preserve">NIPLE DE FERRO GALVANIZADO, COM ROSCA BSP, DE 1"</t>
  </si>
  <si>
    <t xml:space="preserve">775</t>
  </si>
  <si>
    <t xml:space="preserve">BUCHA DE REDUCAO DE FERRO GALVANIZADO, COM ROSCA BSP, DE 2 1/2" X 2"</t>
  </si>
  <si>
    <t xml:space="preserve">764</t>
  </si>
  <si>
    <t xml:space="preserve">BUCHA DE REDUCAO DE FERRO GALVANIZADO, COM ROSCA BSP, DE 1" X 1/2"</t>
  </si>
  <si>
    <t xml:space="preserve">7701</t>
  </si>
  <si>
    <t xml:space="preserve">TUBO ACO GALVANIZADO COM COSTURA, CLASSE MEDIA, DN 2.1/2", E = *3,65* MM, PESO *6,51* KG/M (NBR 5580)</t>
  </si>
  <si>
    <t xml:space="preserve">7697</t>
  </si>
  <si>
    <t xml:space="preserve">TUBO ACO GALVANIZADO COM COSTURA, CLASSE MEDIA, DN 1.1/2", E = *3,25* MM, PESO *3,61* KG/M (NBR 5580)</t>
  </si>
  <si>
    <t xml:space="preserve">40626</t>
  </si>
  <si>
    <t xml:space="preserve">TUBO ACO GALVANIZADO COM COSTURA, CLASSE MEDIA, DN 1", E = 3,38 MM, PESO 2,50 KG/M (NBR 5580)</t>
  </si>
  <si>
    <t xml:space="preserve">39143</t>
  </si>
  <si>
    <t xml:space="preserve">ABRACADEIRA EM ACO PARA AMARRACAO DE ELETRODUTOS, TIPO U SIMPLES, COM 2 1/2"</t>
  </si>
  <si>
    <t xml:space="preserve">ABRAÇADEIRA METÁLICA TIPO "D" DE 1 1/2"</t>
  </si>
  <si>
    <t xml:space="preserve">39141</t>
  </si>
  <si>
    <t xml:space="preserve">ABRACADEIRA EM ACO PARA AMARRACAO DE ELETRODUTOS, TIPO U SIMPLES, COM 1 1/2"</t>
  </si>
  <si>
    <t xml:space="preserve">34548</t>
  </si>
  <si>
    <t xml:space="preserve">TELA DE ACO SOLDADA GALVANIZADA/ZINCADA PARA ALVENARIA, FIO  D = *1,20 A 1,70* MM, MALHA 15 X 15 MM, (C X L) *50 X 17,5* CM</t>
  </si>
  <si>
    <t xml:space="preserve">37395</t>
  </si>
  <si>
    <t xml:space="preserve">PINO DE ACO COM FURO, HASTE = 27 MM (ACAO DIRETA)</t>
  </si>
  <si>
    <t xml:space="preserve">CENTO</t>
  </si>
  <si>
    <t xml:space="preserve">37594</t>
  </si>
  <si>
    <t xml:space="preserve">BLOCO CERAMICO DE VEDACAO COM FUROS NA VERTICAL, 19 X 19 X 39 CM - 4,5 MPA (NBR 15270)</t>
  </si>
  <si>
    <t xml:space="preserve">87292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</si>
  <si>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</si>
  <si>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3777</t>
  </si>
  <si>
    <t xml:space="preserve">LONA PLASTICA PRETA, E= 150 MICRA</t>
  </si>
  <si>
    <t xml:space="preserve">4517</t>
  </si>
  <si>
    <t xml:space="preserve">SARRAFO DE MADEIRA NAO APARELHADA *2,5 X 7,5* CM (1 X 3 ") PINUS, MISTA OU EQUIVALENTE DA REGIAO</t>
  </si>
  <si>
    <t xml:space="preserve">6189</t>
  </si>
  <si>
    <t xml:space="preserve">TABUA DE MADEIRA NAO APARELHADA *2,5 X 30* CM, CEDRINHO OU EQUIVALENTE DA REGIAO</t>
  </si>
  <si>
    <t xml:space="preserve">7156</t>
  </si>
  <si>
    <t xml:space="preserve">TELA DE ACO SOLDADA NERVURADA, CA-60, Q-196, (3,11 KG/M2), DIAMETRO DO FIO = 5,0 MM, LARGURA = 2,45 M, ESPACAMENTO DA MALHA = 10 X 10 CM</t>
  </si>
  <si>
    <t xml:space="preserve">94964</t>
  </si>
  <si>
    <t xml:space="preserve">CONCRETO FCK = 20MPA, TRAÇO 1:2,7:3 (CIMENTO/ AREIA MÉDIA/ BRITA 1)  - PREPARO MECÂNICO COM BETONEIRA 400 L. AF_07/2016</t>
  </si>
  <si>
    <t xml:space="preserve">87377</t>
  </si>
  <si>
    <t xml:space="preserve">ARGAMASSA TRAÇO 1:3 (EM VOLUME DE CIMENTO E AREIA GROSSA ÚMIDA) PARA CHAPISCO CONVENCIONAL, PREPARO MANUAL. AF_08/2019</t>
  </si>
  <si>
    <t xml:space="preserve">1379</t>
  </si>
  <si>
    <t xml:space="preserve">CIMENTO PORTLAND COMPOSTO CP II-32</t>
  </si>
  <si>
    <t xml:space="preserve">7334</t>
  </si>
  <si>
    <t xml:space="preserve">ADITIVO ADESIVO LIQUIDO PARA ARGAMASSAS DE REVESTIMENTOS CIMENTICIOS</t>
  </si>
  <si>
    <t xml:space="preserve">87373</t>
  </si>
  <si>
    <t xml:space="preserve">ARGAMASSA TRAÇO 1:4 (EM VOLUME DE CIMENTO E AREIA MÉDIA ÚMIDA) PARA CONTRAPISO, PREPARO MANUAL. AF_08/2019</t>
  </si>
  <si>
    <t xml:space="preserve">4791</t>
  </si>
  <si>
    <t xml:space="preserve">ADESIVO ACRILICO/COLA DE CONTATO</t>
  </si>
  <si>
    <t xml:space="preserve">4796</t>
  </si>
  <si>
    <t xml:space="preserve">PISO DE BORRACHA FRISADO OU PASTILHADO, PRETO, EM PLACAS 50 X 50 CM, E = 7 MM, PARA ARGAMASSA</t>
  </si>
  <si>
    <t xml:space="preserve">SEARQ_ORSE_INS_03204</t>
  </si>
  <si>
    <t xml:space="preserve">TINTA PARA ADERÊNCIA E PROTEÇÃO DE SUPERFÍCIES GALVANIZADAS, SUPER GALVITE, MARCA SHERWIN WILLIAMS OU SIMILAR</t>
  </si>
  <si>
    <t xml:space="preserve">3768</t>
  </si>
  <si>
    <t xml:space="preserve">LIXA EM FOLHA PARA FERRO, NUMERO 150</t>
  </si>
  <si>
    <t xml:space="preserve">88310</t>
  </si>
  <si>
    <t xml:space="preserve">PINTOR COM ENCARGOS COMPLEMENTARES</t>
  </si>
  <si>
    <t xml:space="preserve">5318</t>
  </si>
  <si>
    <t xml:space="preserve">SOLVENTE DILUENTE A BASE DE AGUARRAS</t>
  </si>
  <si>
    <t xml:space="preserve">7311</t>
  </si>
  <si>
    <t xml:space="preserve">TINTA ESMALTE SINTETICO PREMIUM ACETINADO</t>
  </si>
  <si>
    <t xml:space="preserve">SEARQ_ORSE_INS_10796</t>
  </si>
  <si>
    <t xml:space="preserve">QUADRO ELÉTRICO DE FORÇA E COMANDO, trifásico 380V, para 2 bombas de recalques de combate a incêndio (01 elétrica 2,0CV e 01 a combustão 5,0CV - PARTIDA ELÉTRICA). Montagem em caixa metálica IP56 (dimensões mínimas: 600x400x200mm), contendo chave seletora para possibilidade de controle manual entre as bombas, relés de sobrecarga, de falta de fase, de subtensão e sobretensão, contatores, contatos auxiliares,  disjuntores, fusíveis NH, botões liga-desliga, sinalizadores, plaquetas de indentificação, dentre outros, para a proteção e controle automatizado do funcionamento das bombas quando o sistema de combate a incêndio for acionado.</t>
  </si>
  <si>
    <t xml:space="preserve">SEARQ_ORSE_INS_12016</t>
  </si>
  <si>
    <t xml:space="preserve">BATERIA ESTACIONÁRIA SELADA 40AXH</t>
  </si>
  <si>
    <t xml:space="preserve">2674</t>
  </si>
  <si>
    <t xml:space="preserve">ELETRODUTO DE PVC RIGIDO ROSCAVEL DE 3/4 ", SEM LUVA</t>
  </si>
  <si>
    <t xml:space="preserve">88247</t>
  </si>
  <si>
    <t xml:space="preserve">AUXILIAR DE ELETRICISTA COM ENCARGOS COMPLEMENTARES</t>
  </si>
  <si>
    <t xml:space="preserve">1879</t>
  </si>
  <si>
    <t xml:space="preserve">CURVA 90 GRAUS, LONGA, DE PVC RIGIDO ROSCAVEL, DE 3/4", PARA ELETRODUTO</t>
  </si>
  <si>
    <t xml:space="preserve">1891</t>
  </si>
  <si>
    <t xml:space="preserve">LUVA EM PVC RIGIDO ROSCAVEL, DE 3/4", PARA ELETRODUTO</t>
  </si>
  <si>
    <t xml:space="preserve">2504</t>
  </si>
  <si>
    <t xml:space="preserve">ELETRODUTO FLEXIVEL, EM ACO GALVANIZADO, REVESTIDO EXTERNAMENTE COM PVC PRETO, DIAMETRO EXTERNO DE 25 MM (3/4"), TIPO SEALTUBO</t>
  </si>
  <si>
    <t xml:space="preserve">ABRAÇADEIRA METÁLICA TIPO "D" DE 3/4"</t>
  </si>
  <si>
    <t xml:space="preserve">400</t>
  </si>
  <si>
    <t xml:space="preserve">ABRACADEIRA EM ACO PARA AMARRACAO DE ELETRODUTOS, TIPO D, COM 3/4" E PARAFUSO DE FIXACAO</t>
  </si>
  <si>
    <t xml:space="preserve">2580</t>
  </si>
  <si>
    <t xml:space="preserve">CONDULETE DE ALUMINIO TIPO X, PARA ELETRODUTO ROSCAVEL DE 3/4", COM TAMPA CEGA</t>
  </si>
  <si>
    <t xml:space="preserve">11950</t>
  </si>
  <si>
    <t xml:space="preserve">BUCHA DE NYLON SEM ABA S6, COM PARAFUSO DE 4,20 X 40 MM EM ACO ZINCADO COM ROSCA SOBERBA, CABECA CHATA E FENDA PHILLIPS</t>
  </si>
  <si>
    <t xml:space="preserve">1013</t>
  </si>
  <si>
    <t xml:space="preserve">CABO DE COBRE, FLEXIVEL, CLASSE 4 OU 5, ISOLACAO EM PVC/A, ANTICHAMA BWF-B, 1 CONDUTOR, 450/750 V, SECAO NOMINAL 1,5 MM2</t>
  </si>
  <si>
    <t xml:space="preserve">21127</t>
  </si>
  <si>
    <t xml:space="preserve">FITA ISOLANTE ADESIVA ANTICHAMA, USO ATE 750 V, EM ROLO DE 19 MM X 5 M</t>
  </si>
  <si>
    <t xml:space="preserve">981</t>
  </si>
  <si>
    <t xml:space="preserve">CABO DE COBRE, FLEXIVEL, CLASSE 4 OU 5, ISOLACAO EM PVC/A, ANTICHAMA BWF-B, 1 CONDUTOR, 450/750 V, SECAO NOMINAL 4 MM2</t>
  </si>
  <si>
    <t xml:space="preserve">21148</t>
  </si>
  <si>
    <t xml:space="preserve">TUBO ACO CARBONO SEM COSTURA 2", E= *3,91* MM, SCHEDULE 40, *5,43* KG/M</t>
  </si>
  <si>
    <t xml:space="preserve">88317</t>
  </si>
  <si>
    <t xml:space="preserve">SOLDADOR COM ENCARGOS COMPLEMENTARES</t>
  </si>
  <si>
    <t xml:space="preserve">11002</t>
  </si>
  <si>
    <t xml:space="preserve">ELETRODO REVESTIDO AWS - E6013, DIAMETRO IGUAL A 2,50 MM</t>
  </si>
  <si>
    <t xml:space="preserve">40387</t>
  </si>
  <si>
    <t xml:space="preserve">CURVA 90 GRAUS EM ACO CARBONO, RAIO CURTO, SOLDAVEL, PRESSAO 3.000 LBS, DN 2"</t>
  </si>
  <si>
    <t xml:space="preserve">ABRAÇADEIRA METÁLICA TIPO "D" DE 2"</t>
  </si>
  <si>
    <t xml:space="preserve">39132</t>
  </si>
  <si>
    <t xml:space="preserve">ABRACADEIRA EM ACO PARA AMARRACAO DE ELETRODUTOS, TIPO D, COM 2" E CUNHA DE FIXACAO</t>
  </si>
  <si>
    <t xml:space="preserve">PLACA 45 X 20 CM - "QUADRO DE ALIMENTAÇÃO DAS BOMBAS DE INCÊNDIO - NÃO DESLIGUE"</t>
  </si>
  <si>
    <t xml:space="preserve">SEARQ_SEINFRA-CE_I1664a</t>
  </si>
  <si>
    <t xml:space="preserve">PLACA 30X20CM</t>
  </si>
  <si>
    <t xml:space="preserve">MERC_LUM_EMERGE</t>
  </si>
  <si>
    <t xml:space="preserve">Luminária de emergência retangular com led, 24Vcc, 0,15A, 7W, 840 lm, ref. LLC1624 ILUMAC ou equivalente.</t>
  </si>
  <si>
    <t xml:space="preserve">SEARQ_ORSE_INS_08408b</t>
  </si>
  <si>
    <t xml:space="preserve">Etiqueta auto-adesiva com indicação de fuga</t>
  </si>
  <si>
    <t xml:space="preserve">MERC_BAT</t>
  </si>
  <si>
    <t xml:space="preserve">Bateria estacionária selada, 45 Ah, 12V, ref.: DF700 FREEDOM ou equivalente. Garantia mínima de 24 meses.</t>
  </si>
  <si>
    <t xml:space="preserve">MERC_CI</t>
  </si>
  <si>
    <t xml:space="preserve">Central de iluminação de emergência 1200W, 24 VCC, com 04 saídas, contendo fusível e disjuntor de proteção de corrente, carregador de bateria automático com sistema de flutuação, alimentação monofásica 220Vac/60Hz, ref.Ilumac ou equivalente.</t>
  </si>
  <si>
    <t xml:space="preserve">1535</t>
  </si>
  <si>
    <t xml:space="preserve">TERMINAL METALICO A PRESSAO PARA 1 CABO DE 6 A 10 MM2, COM 1 FURO DE FIXACAO</t>
  </si>
  <si>
    <t xml:space="preserve">2678</t>
  </si>
  <si>
    <t xml:space="preserve">ELETRODUTO DE PVC RIGIDO SOLDAVEL, CLASSE B, DE 25 MM</t>
  </si>
  <si>
    <t xml:space="preserve">91170</t>
  </si>
  <si>
    <t xml:space="preserve">FIXAÇÃO DE TUBOS HORIZONTAIS DE PVC, CPVC OU COBRE DIÂMETROS MENORES OU IGUAIS A 40 MM OU ELETROCALHAS ATÉ 150MM DE LARGURA, COM ABRAÇADEIRA METÁLICA RÍGIDA TIPO D 1/2?, FIXADA EM PERFILADO EM LAJE. AF_05/2015</t>
  </si>
  <si>
    <t xml:space="preserve">SEARQ_ORSE_10909</t>
  </si>
  <si>
    <t xml:space="preserve">FORNECIMENTO E INSTALAÇÃO DE TAMPA CEGA P/CONDULETE CAIXA 4" X 2"</t>
  </si>
  <si>
    <t xml:space="preserve">7543</t>
  </si>
  <si>
    <t xml:space="preserve">TAMPA CEGA EM PVC PARA CONDULETE 4 X 2"</t>
  </si>
  <si>
    <t xml:space="preserve">SEARQ_SINAPI_91937</t>
  </si>
  <si>
    <t xml:space="preserve">CAIXA RETANGULAR 4" X 2", PVC, INSTALADA EM LAJE - FORNECIMENTO E INSTALAÇÃO. AF_12/2015</t>
  </si>
  <si>
    <t xml:space="preserve">1872</t>
  </si>
  <si>
    <t xml:space="preserve">CAIXA DE PASSAGEM, EM PVC, DE 4" X 2", PARA ELETRODUTO FLEXIVEL CORRUGADO</t>
  </si>
  <si>
    <t xml:space="preserve">1020</t>
  </si>
  <si>
    <t xml:space="preserve">CABO DE COBRE, FLEXIVEL, CLASSE 4 OU 5, ISOLACAO EM PVC/A, ANTICHAMA BWF-B, COBERTURA PVC-ST1, ANTICHAMA BWF-B, 1 CONDUTOR, 0,6/1 KV, SECAO NOMINAL 10 MM2</t>
  </si>
  <si>
    <t xml:space="preserve">SEARQ_ORSE_INS_03803</t>
  </si>
  <si>
    <t xml:space="preserve">Cabo de cobre PP Cordplast 2 x 1,5 mm2, 450/750v</t>
  </si>
  <si>
    <t xml:space="preserve">SEARQ_ORSE_INS_00484</t>
  </si>
  <si>
    <t xml:space="preserve">Caixa sobrepor 4" x 2", sistema "x"</t>
  </si>
  <si>
    <t xml:space="preserve">SEARQ_ORSE_INS_00492</t>
  </si>
  <si>
    <t xml:space="preserve">Canaleta plastica 20 x 10mm, com divisória ( ref.308 01, Pial Legrand ou similar)</t>
  </si>
  <si>
    <t xml:space="preserve">SEARQ_ORSE_INS_09099</t>
  </si>
  <si>
    <t xml:space="preserve">Tomada 2P+T, ABNT, de sobrepor, 10A, sistema X</t>
  </si>
  <si>
    <t xml:space="preserve">1014</t>
  </si>
  <si>
    <t xml:space="preserve">CABO DE COBRE, FLEXIVEL, CLASSE 4 OU 5, ISOLACAO EM PVC/A, ANTICHAMA BWF-B, 1 CONDUTOR, 450/750 V, SECAO NOMINAL 2,5 MM2</t>
  </si>
  <si>
    <t xml:space="preserve">20111</t>
  </si>
  <si>
    <t xml:space="preserve">FITA ISOLANTE ADESIVA ANTICHAMA, USO ATE 750 V, EM ROLO DE 19 MM X 20 M</t>
  </si>
  <si>
    <t xml:space="preserve">1570</t>
  </si>
  <si>
    <t xml:space="preserve">TERMINAL A COMPRESSAO EM COBRE ESTANHADO PARA CABO 2,5 MM2, 1 FURO E 1 COMPRESSAO, PARA PARAFUSO DE FIXACAO M5</t>
  </si>
  <si>
    <t xml:space="preserve">34653</t>
  </si>
  <si>
    <t xml:space="preserve">DISJUNTOR TIPO DIN/IEC, MONOPOLAR DE 6  ATE  32A</t>
  </si>
  <si>
    <t xml:space="preserve">SEARQ_ORSE_INS_00181</t>
  </si>
  <si>
    <t xml:space="preserve">Anilha para identificação - (0 a 9) e (a a c) com 10 unidades</t>
  </si>
  <si>
    <t xml:space="preserve">4.18</t>
  </si>
  <si>
    <t xml:space="preserve">10886</t>
  </si>
  <si>
    <t xml:space="preserve">EXTINTOR DE INCENDIO PORTATIL COM CARGA DE AGUA PRESSURIZADA DE 10 L, CLASSE A</t>
  </si>
  <si>
    <t xml:space="preserve">10892</t>
  </si>
  <si>
    <t xml:space="preserve">EXTINTOR DE INCENDIO PORTATIL COM CARGA DE PO QUIMICO SECO (PQS) DE 6 KG, CLASSE BC</t>
  </si>
  <si>
    <t xml:space="preserve">4350</t>
  </si>
  <si>
    <t xml:space="preserve">BUCHA DE NYLON, DIAMETRO DO FURO 8 MM, COMPRIMENTO 40 MM, COM PARAFUSO DE ROSCA SOBERBA, CABECA CHATA, FENDA SIMPLES, 4,8 X 50 MM</t>
  </si>
  <si>
    <t xml:space="preserve">10889</t>
  </si>
  <si>
    <t xml:space="preserve">EXTINTOR DE INCENDIO PORTATIL COM CARGA DE GAS CARBONICO CO2 DE 6 KG, CLASSE BC</t>
  </si>
  <si>
    <t xml:space="preserve">SEARQ_ORSE_INS_11097</t>
  </si>
  <si>
    <t xml:space="preserve">Suporte tripé para extintor cromado</t>
  </si>
  <si>
    <t xml:space="preserve">SEARQ_ORSE_INS_11927a</t>
  </si>
  <si>
    <t xml:space="preserve">Placa para sinalização de "EXTINTOR em parede" pvc, dim.: 20 x 20 cm</t>
  </si>
  <si>
    <t xml:space="preserve">SEARQ_SEINFRA-CE_INS_I8619</t>
  </si>
  <si>
    <t xml:space="preserve">FITA DUPLA FACE ACRÍLICA</t>
  </si>
  <si>
    <t xml:space="preserve">SEARQ_SEINFRA-CE_INS_I8629</t>
  </si>
  <si>
    <t xml:space="preserve">VINIL AUTO-ADESIVO FOSCO OU BRILHANTE C/ APLICAÇÃO</t>
  </si>
  <si>
    <t xml:space="preserve">CENTRAL DE ALARME DE INCÊNDIO ENDEREÇÁVEL, 24 VCC, CAPACIDADE DE 04 LAÇOS E GERENCIAMENTO DE 125 ENDEREÇOS, INCLUINDO BATERIAS INTERNAS, REF. ILUMAC OU EQUIVALENTE. FORNECIMENTO E INSTALAÇÃO.</t>
  </si>
  <si>
    <t xml:space="preserve">MERC_CA</t>
  </si>
  <si>
    <t xml:space="preserve">CENTRAL DE ALARME DE INCÊNDIO ENDEREÇÁVEL, capacidade de 04 laços e gerenciamento de 125 endereços, entrada 220Vca, saída 24Vcc, incluindo bateriais, fonte de alimentação do tipo chaveada com carregador de bateria automático, proteções contra sobrecarga, sobretensão, curto-circuito, sobreaquecimento e rearme automático, painel de controle e comando microcontrolado digital, com sinalizações áudio visuais distintas para incêndio, avaria, acionamento, testes e varreduras, display de cristal líquido LCD com "back-light" e pelo menos 16 caracteres (português do Brasil), programação de nomes, grupos, temporizadores, entrada USB para conexão de software através de PC, e entrada para teclado PS2. ref. ILUMAC ou equivalente.</t>
  </si>
  <si>
    <t xml:space="preserve">ACIONADOR MANUAL (BOTOEIRA) TIPO QUEBRA-VIDRO, P/INSTAL. INCENDIO, ENDEREÇÁVEL, REF. ILUMAC OU EQUIVALENTE. FORNECIMENTO E INSTALAÇÃO.</t>
  </si>
  <si>
    <t xml:space="preserve">SEARQ_ORSE_INS_12664</t>
  </si>
  <si>
    <t xml:space="preserve">Acionador manual com botoeira "tipo quebra-vidro" - endereçável</t>
  </si>
  <si>
    <t xml:space="preserve">SIRENE AÚDIOVISUAL ENDEREÇAVEL, 120DB, PARA ALARME DE INCÊNDIO, REF. ILUMAC OU EQUIVALENTE. FORNECIMENTO E INSTALAÇÃO.</t>
  </si>
  <si>
    <t xml:space="preserve">SEARQ_ORSE_INS_12665</t>
  </si>
  <si>
    <t xml:space="preserve">Sirene audiovisual endereçavel, 120 db, para alarme de incêndio</t>
  </si>
  <si>
    <t xml:space="preserve">MERC_Modulo</t>
  </si>
  <si>
    <t xml:space="preserve">Módulo endereçável de entrada, para alarme de incêndio, ref. ILUMAC ou equivalente</t>
  </si>
  <si>
    <t xml:space="preserve">PLACA DE INDICATIVA DE "ALARME DE INCÊNDIO" EM PVC, DIM.: 20 X 20 CM</t>
  </si>
  <si>
    <t xml:space="preserve">SEARQ_ORSE_INS_11927b</t>
  </si>
  <si>
    <t xml:space="preserve">Placa para sinalização de "ALARME DE INCÊNDIO" em pvc, dim.: 20 x 20 cm</t>
  </si>
  <si>
    <t xml:space="preserve">SEARQ_ORSE_12685</t>
  </si>
  <si>
    <t xml:space="preserve">Cabo blindado para alarme e detecção de incêncio 3 x 1,5mm2</t>
  </si>
  <si>
    <t xml:space="preserve">PLACA 30X20CM "CENTRAL DE ALARME DE INCÊNDIO - PROIBIDA A MANOBRA OU OPERAÇÃO POR PESSOAS NÃO AUTORIZADAS"</t>
  </si>
  <si>
    <t xml:space="preserve">SEARQ_ORSE_INS_00976</t>
  </si>
  <si>
    <t xml:space="preserve">Fita antiderrapante safety-walk "3m" - l=5cm ou similar</t>
  </si>
  <si>
    <t xml:space="preserve">11154</t>
  </si>
  <si>
    <t xml:space="preserve">PORTA CORTA-FOGO PARA SAIDA DE EMERGENCIA, CLASSE P-90 (NBR 11742), COMPOSTA POR CHAPAS AÇO GALVANIZADO Nº 26 E NÚCLEO DE MANTA CERÂMICA, VÃO LUZ DE 90 X 210 CM, COM FECHADURA ESPECÍFICA DOTADA DE MAÇANETA DE ALAVANCA E DISPOSITIVO DE FECHAMENTO AUTOMÁTICO TIPO DOBRADIÇA DE MOLA REGULÁVEL 4"X4" PARA PORTA CORTA-FOGO, SENDO 4 (QUATRO) DOBRADIÇAS POR FOLHA.</t>
  </si>
  <si>
    <t xml:space="preserve">88629</t>
  </si>
  <si>
    <t xml:space="preserve">ARGAMASSA TRAÇO 1:3 (EM VOLUME DE CIMENTO E AREIA MÉDIA ÚMIDA), PREPARO MANUAL. AF_08/2019</t>
  </si>
  <si>
    <t xml:space="preserve">SEARQ_ORSE_INS_11927c</t>
  </si>
  <si>
    <t xml:space="preserve">Placa para sinalização - IDENTIFICAÇÃO DO ANDAR em pvc, dim.: 20 x 20 cm</t>
  </si>
  <si>
    <t xml:space="preserve">7293</t>
  </si>
  <si>
    <t xml:space="preserve">TINTA ESMALTE SINTETICO GRAFITE COM PROTECAO PARA METAIS FERROSOS</t>
  </si>
  <si>
    <t xml:space="preserve">96308</t>
  </si>
  <si>
    <t xml:space="preserve">COMPRESSOR DE AR, VAZAO DE 10 PCM, RESERVATORIO 100 L, PRESSAO DE TRABALHO ENTRE 6,9 E 9,7 BAR  POTENCIA 2 HP, TENSAO 110/220 V ? CHI DIURNO. AF_05/2017</t>
  </si>
  <si>
    <t xml:space="preserve">96309</t>
  </si>
  <si>
    <t xml:space="preserve">COMPRESSOR DE AR, VAZAO DE 10 PCM, RESERVATORIO 100 L, PRESSAO DE TRABALHO ENTRE 6,9 E 9,7 BAR, POTENCIA 2 HP, TENSAO 110/220 V - CHP DIURNO. AF_05/2017</t>
  </si>
  <si>
    <t xml:space="preserve">3767</t>
  </si>
  <si>
    <t xml:space="preserve">LIXA EM FOLHA PARA PAREDE OU MADEIRA, NUMERO 120 (COR VERMELHA)</t>
  </si>
  <si>
    <t xml:space="preserve">4051</t>
  </si>
  <si>
    <t xml:space="preserve">MASSA CORRIDA PVA PARA PAREDES INTERNAS</t>
  </si>
  <si>
    <t xml:space="preserve">18L</t>
  </si>
  <si>
    <t xml:space="preserve">7345</t>
  </si>
  <si>
    <t xml:space="preserve">TINTA LATEX PVA PREMIUM, COR BRANCA</t>
  </si>
  <si>
    <t xml:space="preserve">7343</t>
  </si>
  <si>
    <t xml:space="preserve">TINTA A BASE DE RESINA ACRILICA, PARA SINALIZACAO HORIZONTAL VIARIA (NBR 11862)</t>
  </si>
  <si>
    <t xml:space="preserve">12815</t>
  </si>
  <si>
    <t xml:space="preserve">FITA CREPE ROLO DE 25 MM X 50 M</t>
  </si>
  <si>
    <t xml:space="preserve">SEARQ_ORSE_INS_08408</t>
  </si>
  <si>
    <t xml:space="preserve">Etiqueta auto-adesiva com inscrição "INCÊNDIO"</t>
  </si>
  <si>
    <t xml:space="preserve">10492</t>
  </si>
  <si>
    <t xml:space="preserve">VIDRO LISO INCOLOR 4MM - SEM COLOCACAO</t>
  </si>
  <si>
    <t xml:space="preserve">10498</t>
  </si>
  <si>
    <t xml:space="preserve">MASSA PARA VIDRO</t>
  </si>
  <si>
    <t xml:space="preserve">88325</t>
  </si>
  <si>
    <t xml:space="preserve">VIDRACEIRO COM ENCARGOS COMPLEMENTARES</t>
  </si>
  <si>
    <t xml:space="preserve">SEARQ_ORSE_INS_13497</t>
  </si>
  <si>
    <t xml:space="preserve">Execução de teste de estanqueidade com emissão de relatório e laudo técnico (rede de hidrantes pressurizada - 17 hidrantes), inclusive fornecimento de ART - realizado por empresa ou profissional especializado na área.</t>
  </si>
  <si>
    <t xml:space="preserve">SEARQ_ART_AS-BUILTa</t>
  </si>
  <si>
    <t xml:space="preserve">TAXA DE ANOTAÇÃO DE RESPONSABILIDADE TÉCNICA DE AS-BUILT - CREA-PB.</t>
  </si>
  <si>
    <t xml:space="preserve">SEARQ_ART_MANUAL</t>
  </si>
  <si>
    <t xml:space="preserve">TAXA DE ANOTAÇÃO DE RESPONSABILIDADE TÉCNICA DE ELABORAÇÃO DE MANUAL DE UTILIZAÇÃO E PLANO DE MANUTENÇÃO CONTEMPLANDO CADA SISTEMA EXECUTADO - CREA-PB.</t>
  </si>
  <si>
    <t xml:space="preserve">88255</t>
  </si>
  <si>
    <t xml:space="preserve">AUXILIAR TÉCNICO DE ENGENHARIA COM ENCARGOS COMPLEMENTARES</t>
  </si>
  <si>
    <t xml:space="preserve">MERC_CACAMBA</t>
  </si>
  <si>
    <t xml:space="preserve">Locação de caçamba de entulho (5m³) - prazo máximo de até 5 dias corridos - com emissão de CTR (Controle de Transporte de Resíduos)</t>
  </si>
  <si>
    <t xml:space="preserve">Cronograma: Sistema de prevenção e combate a incêndio - Edifício Sede</t>
  </si>
  <si>
    <t xml:space="preserve">ITEM</t>
  </si>
  <si>
    <t xml:space="preserve">DESCRIÇÃO</t>
  </si>
  <si>
    <t xml:space="preserve">VALOR</t>
  </si>
  <si>
    <t xml:space="preserve">DIAS DECORRIDOS</t>
  </si>
  <si>
    <t xml:space="preserve">%     ETAPAS</t>
  </si>
  <si>
    <t xml:space="preserve">% ACUMLADO</t>
  </si>
  <si>
    <t xml:space="preserve">1.0</t>
  </si>
  <si>
    <t xml:space="preserve">%</t>
  </si>
  <si>
    <t xml:space="preserve">Dias</t>
  </si>
  <si>
    <t xml:space="preserve">R$</t>
  </si>
  <si>
    <t xml:space="preserve">2.0</t>
  </si>
  <si>
    <t xml:space="preserve">3.0</t>
  </si>
  <si>
    <t xml:space="preserve">4.0</t>
  </si>
  <si>
    <t xml:space="preserve">5.0</t>
  </si>
  <si>
    <t xml:space="preserve">6.0</t>
  </si>
  <si>
    <t xml:space="preserve">7.0</t>
  </si>
  <si>
    <t xml:space="preserve">8.0</t>
  </si>
  <si>
    <t xml:space="preserve">9.0</t>
  </si>
  <si>
    <t xml:space="preserve">CUSTO TOTAL (COM BDI)</t>
  </si>
  <si>
    <t xml:space="preserve">CUSTO TOTAL ACUMULADO (SEM BDI)</t>
  </si>
  <si>
    <t xml:space="preserve">PREÇO TOTAL (COM BDI)</t>
  </si>
  <si>
    <t xml:space="preserve">PREÇO TOTAL ACUMULADO (COM BDI)</t>
  </si>
  <si>
    <t xml:space="preserve">BDI: Sistema de prevenção e combate a incêndio - Edifício Sede</t>
  </si>
  <si>
    <t xml:space="preserve">COMPOSIÇÃO ANALÍTICA DO VALOR REFERENCIAL PARA A TAXA DE BONIFICAÇÃO E DESPESAS INDIRETAS</t>
  </si>
  <si>
    <t xml:space="preserve">Média</t>
  </si>
  <si>
    <t xml:space="preserve">AC</t>
  </si>
  <si>
    <t xml:space="preserve">ADMINISTRAÇÃO CENTRAL</t>
  </si>
  <si>
    <t xml:space="preserve">LUCRO</t>
  </si>
  <si>
    <t xml:space="preserve">DF</t>
  </si>
  <si>
    <t xml:space="preserve">DESPESAS FINANCEIRAS</t>
  </si>
  <si>
    <t xml:space="preserve">SEGUROS, RISCOS E GARANTIAS</t>
  </si>
  <si>
    <t xml:space="preserve">S</t>
  </si>
  <si>
    <t xml:space="preserve">Seguros</t>
  </si>
  <si>
    <t xml:space="preserve">G</t>
  </si>
  <si>
    <t xml:space="preserve">Garantia</t>
  </si>
  <si>
    <t xml:space="preserve">R</t>
  </si>
  <si>
    <t xml:space="preserve">Riscos</t>
  </si>
  <si>
    <t xml:space="preserve">I</t>
  </si>
  <si>
    <t xml:space="preserve">IMPOSTOS</t>
  </si>
  <si>
    <t xml:space="preserve">ISS*</t>
  </si>
  <si>
    <t xml:space="preserve">PIS</t>
  </si>
  <si>
    <t xml:space="preserve">COFINS</t>
  </si>
  <si>
    <t xml:space="preserve">CPRB</t>
  </si>
  <si>
    <t xml:space="preserve">BDI</t>
  </si>
  <si>
    <t xml:space="preserve">Onde:</t>
  </si>
  <si>
    <t xml:space="preserve">AC – é a taxa de rateio da administração central;</t>
  </si>
  <si>
    <t xml:space="preserve">R – corresponde aos riscos e imprevistos;</t>
  </si>
  <si>
    <t xml:space="preserve">S – é uma taxa representativa de Seguros;</t>
  </si>
  <si>
    <t xml:space="preserve">G – é a taxa que representa o ônus das garantias exigidas em edital;</t>
  </si>
  <si>
    <t xml:space="preserve">DF – é a taxa representativa das despesas financeiras;</t>
  </si>
  <si>
    <t xml:space="preserve">L – corresponde ao lucro bruto;</t>
  </si>
  <si>
    <t xml:space="preserve">T – é a taxa representativa dos tributos/impostos (ISS, PIS e COFINS)</t>
  </si>
  <si>
    <t xml:space="preserve">Obs.:(*) % de ISS – Imposto sobre serviços de qualquer natureza, considerado como 5% sobre 50% do preço de venda.</t>
  </si>
  <si>
    <t xml:space="preserve">CONSIDERAÇÕES:</t>
  </si>
  <si>
    <t xml:space="preserve">1) Fórmula e percentuais estabelecidos conforme Acórdão nº 2622/2013 TCU – Plenário.</t>
  </si>
  <si>
    <t xml:space="preserve">Encargos sociais básicos: Sistema de prevenção e combate a incêndio - Edifício Sede</t>
  </si>
  <si>
    <t xml:space="preserve">PARAÍBA - VIGÊNCIA A PARTIR DE 10/2020</t>
  </si>
  <si>
    <t xml:space="preserve">ENCARGOS   SOCIAIS   SOBRE   A   MÃO   DE   OBRA - SEM DESONERAÇÃO</t>
  </si>
  <si>
    <t xml:space="preserve">CÓDIGO</t>
  </si>
  <si>
    <t xml:space="preserve">HORISTA
%</t>
  </si>
  <si>
    <t xml:space="preserve">MENSALISTA%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</si>
  <si>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</si>
  <si>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</si>
  <si>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</si>
  <si>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</si>
  <si>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</si>
  <si>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</si>
  <si>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</si>
  <si>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</si>
  <si>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</si>
  <si>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</si>
  <si>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</si>
  <si>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</si>
  <si>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</si>
  <si>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</si>
  <si>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</si>
  <si>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</si>
  <si>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</si>
  <si>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</si>
  <si>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</si>
  <si>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A</t>
  </si>
  <si>
    <t xml:space="preserve">Total</t>
  </si>
  <si>
    <t xml:space="preserve">GRUPO B</t>
  </si>
  <si>
    <t xml:space="preserve">B1</t>
  </si>
  <si>
    <t xml:space="preserve">Repouso Semanal Remunerado</t>
  </si>
  <si>
    <t xml:space="preserve">Não incide</t>
  </si>
  <si>
    <t xml:space="preserve">B2</t>
  </si>
  <si>
    <t xml:space="preserve">Feriados</t>
  </si>
  <si>
    <t xml:space="preserve">B3</t>
  </si>
  <si>
    <t xml:space="preserve">Auxílio -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</si>
  <si>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</si>
  <si>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</si>
  <si>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</si>
  <si>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</si>
  <si>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</si>
  <si>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</si>
  <si>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</si>
  <si>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</si>
  <si>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</si>
  <si>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</si>
  <si>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</si>
  <si>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</si>
  <si>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</si>
  <si>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</si>
  <si>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B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</si>
  <si>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</si>
  <si>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</si>
  <si>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</si>
  <si>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</si>
  <si>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</si>
  <si>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</si>
  <si>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</si>
  <si>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</si>
  <si>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</si>
  <si>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</si>
  <si>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</si>
  <si>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</si>
  <si>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</si>
  <si>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</si>
  <si>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</si>
  <si>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</si>
  <si>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</si>
  <si>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D</t>
  </si>
  <si>
    <t xml:space="preserve">TOTAL(A+B+C+D)</t>
  </si>
  <si>
    <t xml:space="preserve">Memória de quantitativos: Sistema de prevenção e combate a incêndio - Edifício Sede</t>
  </si>
  <si>
    <t xml:space="preserve"> Memória de quantitativos 1 Administração Local</t>
  </si>
  <si>
    <t xml:space="preserve">Nº</t>
  </si>
  <si>
    <t xml:space="preserve">Quantit.</t>
  </si>
  <si>
    <t xml:space="preserve">Un</t>
  </si>
  <si>
    <t xml:space="preserve">Total UN  ......:</t>
  </si>
  <si>
    <t xml:space="preserve">Sistema de prevenção e combate a incêndio - Edifício Sede</t>
  </si>
  <si>
    <t xml:space="preserve"> Memória de quantitativos 2 Serviços Preliminares</t>
  </si>
  <si>
    <t xml:space="preserve">Uds.</t>
  </si>
  <si>
    <t xml:space="preserve">-</t>
  </si>
  <si>
    <t xml:space="preserve">Largura</t>
  </si>
  <si>
    <t xml:space="preserve">Altura</t>
  </si>
  <si>
    <t xml:space="preserve">Parcial</t>
  </si>
  <si>
    <t xml:space="preserve">Subtotal</t>
  </si>
  <si>
    <t xml:space="preserve">Placa de identificação da obra</t>
  </si>
  <si>
    <t xml:space="preserve">Total M²  ......:</t>
  </si>
  <si>
    <t xml:space="preserve">M/mes</t>
  </si>
  <si>
    <t xml:space="preserve">Torres</t>
  </si>
  <si>
    <t xml:space="preserve">Mês</t>
  </si>
  <si>
    <t xml:space="preserve">Locação do metro (altura de andaime) por mês</t>
  </si>
  <si>
    <t xml:space="preserve">Total M/MES  ......:</t>
  </si>
  <si>
    <t xml:space="preserve">Repet</t>
  </si>
  <si>
    <t xml:space="preserve"> Altura total de trabalho x quantidade de repetições (montagem e desmontagens = térreo + 6 pav tipo)</t>
  </si>
  <si>
    <t xml:space="preserve"> Altura total de trabalho x quantidade de repetições (montagem e desmontagens = subsolo)</t>
  </si>
  <si>
    <t xml:space="preserve">Total M  ......:</t>
  </si>
  <si>
    <t xml:space="preserve">Área</t>
  </si>
  <si>
    <t xml:space="preserve">Área de forro a ser removida (subsolo)</t>
  </si>
  <si>
    <t xml:space="preserve">Área de forro a ser removida (térreo + 6 pav tipo)</t>
  </si>
  <si>
    <t xml:space="preserve">Total M2  ......:</t>
  </si>
  <si>
    <t xml:space="preserve">Área de forro a ser remontada (subsolo)</t>
  </si>
  <si>
    <t xml:space="preserve">Área de forro a ser remontada (térreo + 6 pav tipo)</t>
  </si>
  <si>
    <t xml:space="preserve">Comprim.</t>
  </si>
  <si>
    <t xml:space="preserve">Levantamento da fiação a partir do quantitativo de eletroduto previsto no projeto original de combate a incêndio (1375m)</t>
  </si>
  <si>
    <t xml:space="preserve">Levantamento da fiação a partir do quantitativo das descidas verticais para alimentação das luminárias previstas no projeto original de combate a incêndio (312m)</t>
  </si>
  <si>
    <t xml:space="preserve">Portas corta-fogo existentes (Vão luz 0,90 x 2,10 + espessura da forra = 0,05m)</t>
  </si>
  <si>
    <t xml:space="preserve">Unxkm</t>
  </si>
  <si>
    <t xml:space="preserve">KM</t>
  </si>
  <si>
    <t xml:space="preserve">Transportes horizontais (portas corta-fogo retiradas) até a área externa</t>
  </si>
  <si>
    <t xml:space="preserve">Transportes horizontais (portas corta-fogo novas) até a área interna</t>
  </si>
  <si>
    <t xml:space="preserve">Total UNXKM  ......:</t>
  </si>
  <si>
    <t xml:space="preserve">nº pav</t>
  </si>
  <si>
    <t xml:space="preserve">Etapas</t>
  </si>
  <si>
    <t xml:space="preserve">Transporte (pav. 6 / subsolo) - etapas: descida das portas existentes e subida das portas novas</t>
  </si>
  <si>
    <t xml:space="preserve">Transporte (pav. 5 / subsolo) - etapas: descida das portas existentes e subida das portas novas</t>
  </si>
  <si>
    <t xml:space="preserve">Transporte (pav. 4 / subsolo) - etapas: descida das portas existentes e subida das portas novas</t>
  </si>
  <si>
    <t xml:space="preserve">Transporte (pav. 3 / subsolo) - etapas: descida das portas existentes e subida das portas novas</t>
  </si>
  <si>
    <t xml:space="preserve">Transporte (pav. 2 / subsolo) - etapas: descida das portas existentes e subida das portas novas</t>
  </si>
  <si>
    <t xml:space="preserve">Transporte (pav. 1 / subsolo) - etapas: descida das portas existentes e subida das portas novas</t>
  </si>
  <si>
    <t xml:space="preserve">Transporte (pav. térreo / subsolo) - etapas: descida das portas existentes e subida das portas novas</t>
  </si>
  <si>
    <t xml:space="preserve">Furo na laje de topo do reservatório inferior para entrada da tubulação de retorno do sistema de bombeamento</t>
  </si>
  <si>
    <t xml:space="preserve">Volume</t>
  </si>
  <si>
    <t xml:space="preserve">Demolição de apoios de tubulações existentes</t>
  </si>
  <si>
    <t xml:space="preserve">Total M3  ......:</t>
  </si>
  <si>
    <t xml:space="preserve"> Memória de quantitativos 3 Instalação da casa de bombas</t>
  </si>
  <si>
    <t xml:space="preserve">Base de alvenaria para as tubulações galvanizadas</t>
  </si>
  <si>
    <t xml:space="preserve">Base de concreto para fixação das bombas</t>
  </si>
  <si>
    <t xml:space="preserve">Base de concreto para fixação das bombas (topo)</t>
  </si>
  <si>
    <t xml:space="preserve">Base de concreto para fixação das bombas (lateral maior)</t>
  </si>
  <si>
    <t xml:space="preserve">Base de concreto para fixação das bombas (lateral menor)</t>
  </si>
  <si>
    <t xml:space="preserve">Base de alvenaria para fixação das tubulações galvanizadas  (topo)</t>
  </si>
  <si>
    <t xml:space="preserve">Base de alvenaria para fixação das tubulações galvanizadas (lateral)</t>
  </si>
  <si>
    <t xml:space="preserve">Piso para amortecimento das bombas</t>
  </si>
  <si>
    <t xml:space="preserve">Diâmetro externo</t>
  </si>
  <si>
    <t xml:space="preserve">Comprimento</t>
  </si>
  <si>
    <t xml:space="preserve">Área de superfície da tubulação galvanizada nova DN 65 - 2.1/2" (COMP.= 15,00m) [PI*A*B]</t>
  </si>
  <si>
    <t xml:space="preserve">Área de superfície da tubulação galvanizada nova DN 40 - 1.1/2" (COMP.= 9,00m)  [PI*A*B]</t>
  </si>
  <si>
    <t xml:space="preserve">Área de superfície da tubulação galvanizada nova DN 32 - 1" (COMP.= 2,00m)  [PI*A*B]</t>
  </si>
  <si>
    <t xml:space="preserve"> Memória de quantitativos 4 Iluminação de Emergência e Sinalização</t>
  </si>
  <si>
    <t xml:space="preserve">Tampas a instalar nas caixas de passagem do entreforro, destinadas às descidas para luminárias de emergência</t>
  </si>
  <si>
    <t xml:space="preserve">Tampas a instalar nas caixas de passagem do entreforro, nos trechos que seguirão para as prumadas</t>
  </si>
  <si>
    <t xml:space="preserve">Cabo preferencialmente nas cores: vermelho (+) e preto (-)</t>
  </si>
  <si>
    <t xml:space="preserve">Trechos verticais de alimentação das luminárias de emergência. Comprimento para cada descida: 1,0m (entreforro) + 0,3m (folga para manutenção). </t>
  </si>
  <si>
    <t xml:space="preserve"> Memória de quantitativos 5 Preventivos Móveis</t>
  </si>
  <si>
    <t xml:space="preserve">Subsolo</t>
  </si>
  <si>
    <t xml:space="preserve">Térreo</t>
  </si>
  <si>
    <t xml:space="preserve">Pav 1</t>
  </si>
  <si>
    <t xml:space="preserve">Pav 2</t>
  </si>
  <si>
    <t xml:space="preserve">Pav 3</t>
  </si>
  <si>
    <t xml:space="preserve">Pav 4</t>
  </si>
  <si>
    <t xml:space="preserve">Pav 5</t>
  </si>
  <si>
    <t xml:space="preserve">Pav 6</t>
  </si>
  <si>
    <t xml:space="preserve"> Memória de quantitativos 6 Central de Alarme</t>
  </si>
  <si>
    <t xml:space="preserve">Acionador manual</t>
  </si>
  <si>
    <t xml:space="preserve">Sirene audiovisual</t>
  </si>
  <si>
    <t xml:space="preserve"> Memória de quantitativos 7 Escadaria e Antecâmara</t>
  </si>
  <si>
    <t xml:space="preserve"> Memória de quantitativos 8 Pintura</t>
  </si>
  <si>
    <t xml:space="preserve">Demãos</t>
  </si>
  <si>
    <t xml:space="preserve">Coef</t>
  </si>
  <si>
    <t xml:space="preserve">Portas corta-fogo (Vão luz = 0,90x2,10m). Considerando um coeficiente de 2,5 (2 faces + 0,5 referente às forras) com 2 DEMÃOS.</t>
  </si>
  <si>
    <t xml:space="preserve">Caixa de hidrante (pav 6) - área interna com 2 DEMÃOS.</t>
  </si>
  <si>
    <t xml:space="preserve">Caixas de hidrantes - área interna</t>
  </si>
  <si>
    <t xml:space="preserve">Perímetro</t>
  </si>
  <si>
    <t xml:space="preserve">Faces</t>
  </si>
  <si>
    <t xml:space="preserve">Entorno das portas corta-fogo (0,90x2,10)</t>
  </si>
  <si>
    <t xml:space="preserve">Périmetro</t>
  </si>
  <si>
    <t xml:space="preserve">Antecâmaras</t>
  </si>
  <si>
    <t xml:space="preserve">Desconto das portas</t>
  </si>
  <si>
    <t xml:space="preserve">Entorno das portas corta-fogo (parte externa da antecâmara)</t>
  </si>
  <si>
    <t xml:space="preserve">Pintura para demarcação de piso para os extintores de incêndio</t>
  </si>
  <si>
    <t xml:space="preserve">Casa de máquinas</t>
  </si>
  <si>
    <t xml:space="preserve">M/M2</t>
  </si>
  <si>
    <t xml:space="preserve">Área (M2)</t>
  </si>
  <si>
    <t xml:space="preserve">Para pintura de demarcação de piso dos extintores de incêndio (considerando um consumo de 7 metros por m²)</t>
  </si>
  <si>
    <t xml:space="preserve"> Memória de quantitativos 9 Serviços Finais</t>
  </si>
  <si>
    <t xml:space="preserve">Reposição para os hidrantes sem vidro</t>
  </si>
  <si>
    <t xml:space="preserve">Área de forro a ser removida e remontada (subsolo)</t>
  </si>
  <si>
    <t xml:space="preserve">Área de forro a ser removida e remontada (térreo + 6 pav tipo)</t>
  </si>
  <si>
    <t xml:space="preserve">26/08/2021
Engenheiros
Philippe Hypólito e Eduardo Machado</t>
  </si>
  <si>
    <t xml:space="preserve">CURVA ABC-SERVIÇOS - Sistema de prevenção e combate a incêndio - Edifício Sede</t>
  </si>
  <si>
    <t xml:space="preserve">Qtd</t>
  </si>
  <si>
    <t xml:space="preserve">(%) Simples</t>
  </si>
  <si>
    <t xml:space="preserve">(%) Acumulado</t>
  </si>
  <si>
    <t xml:space="preserve">Classe</t>
  </si>
  <si>
    <t xml:space="preserve">Posição</t>
  </si>
  <si>
    <t xml:space="preserve">CURVA ABC- INSUMOS - Sistema de prevenção e combate a incêndio - Edifício Sede</t>
  </si>
  <si>
    <t xml:space="preserve">Qtd total</t>
  </si>
  <si>
    <t xml:space="preserve">ELETRICISTA</t>
  </si>
  <si>
    <t xml:space="preserve">SEARQ_ORSE_INS_12685</t>
  </si>
  <si>
    <t xml:space="preserve">ENGENHEIRO CIVIL DE OBRA PLENO</t>
  </si>
  <si>
    <t xml:space="preserve">AJUDANTE DE ELETRICISTA</t>
  </si>
  <si>
    <t xml:space="preserve">SERVENTE DE OBRAS</t>
  </si>
  <si>
    <t xml:space="preserve">ENCARREGADO GERAL DE OBRAS</t>
  </si>
  <si>
    <t xml:space="preserve">MERC_DETEC_FUM</t>
  </si>
  <si>
    <t xml:space="preserve">Detector de fumaça Óptico Endereçável 24Vcc mod. SDO-E. Ref. Ilumac ou equivalente técnico.</t>
  </si>
  <si>
    <t xml:space="preserve">MONTADOR DE ESTRUTURAS METALICAS</t>
  </si>
  <si>
    <t xml:space="preserve">ENCANADOR OU BOMBEIRO HIDRAULICO</t>
  </si>
  <si>
    <t xml:space="preserve">ALIMENTACAO - HORISTA (COLETADO CAIXA)</t>
  </si>
  <si>
    <t xml:space="preserve">AUXILIAR TECNICO / ASSISTENTE DE ENGENHARIA</t>
  </si>
  <si>
    <t xml:space="preserve">TRANSPORTE - HORISTA (COLETADO CAIXA)</t>
  </si>
  <si>
    <t xml:space="preserve">EXAMES - HORISTA (COLETADO CAIXA)</t>
  </si>
  <si>
    <t xml:space="preserve">PINTOR</t>
  </si>
  <si>
    <t xml:space="preserve">CENTRAL DE ALARME DE INCÊNDIO ENDEREÇÁVEL, capacidade mínima de 02 laços e gerenciamento de 125 endereços, entrada 220Vca, saída 24Vcc, incluindo bateriais seladas, fonte de alimentação do tipo chaveada com carregador de bateria automático, proteções contra sobrecarga, sobretensão, curto-circuito, sobreaquecimento e rearme automático, painel de controle e comando microcontrolado digital, com sinalizações áudio visuais distintas para incêndio, avaria, acionamento, testes e varreduras, display de cristal líquido LCD com "back-light" e pelo menos 16 caracteres (português do Brasil), programação de nomes, grupos, temporizadores, entrada USB para conexão de software através de PC, e entrada para teclado PS2. ref. ILUMAC ou equivalente.</t>
  </si>
  <si>
    <t xml:space="preserve">EPI - FAMILIA ELETRICISTA - HORISTA (ENCARGOS COMPLEMENTARES - COLETADO CAIXA)</t>
  </si>
  <si>
    <t xml:space="preserve">VERGALHAO ZINCADO ROSCA TOTAL, 1/4 " (6,3 MM)</t>
  </si>
  <si>
    <t xml:space="preserve">MERC_DETEC_TERM</t>
  </si>
  <si>
    <t xml:space="preserve">Detector de temperatura Termovelocimétrico Endereçável 24Vcc mod. TDV-E. Ref. Ilumac ou equivalente técnico. FORNECIMENTO E INSTALAÇÃO.</t>
  </si>
  <si>
    <t xml:space="preserve">AUXILIAR DE ENCANADOR OU BOMBEIRO HIDRAULICO</t>
  </si>
  <si>
    <t xml:space="preserve">PORCA UNIAO/JUNCAO ZINCADA SEXTAVADA 1/4 ", CHAVE 7/16 ", COMPRIMENTO = 25 MM</t>
  </si>
  <si>
    <t xml:space="preserve">SEARQ_ORSE_INS_03631</t>
  </si>
  <si>
    <t xml:space="preserve">CANTONEIRA "ZZ" PARA FIXAÇÃO DE PERFILADO, REF. MOPA OU SIMILAR</t>
  </si>
  <si>
    <t xml:space="preserve">PEDREIRO</t>
  </si>
  <si>
    <t xml:space="preserve">FERRAMENTAS - FAMILIA ELETRICISTA - HORISTA (ENCARGOS COMPLEMENTARES - COLETADO CAIXA)</t>
  </si>
  <si>
    <t xml:space="preserve">!EM PROCESSO DE DESATIVACAO! TINTA LATEX PVA PREMIUM, COR BRANCA</t>
  </si>
  <si>
    <t xml:space="preserve">ABRACADEIRA EM ACO PARA AMARRACAO DE ELETRODUTOS, TIPO D, COM 1/2" E PARAFUSO DE FIXACAO</t>
  </si>
  <si>
    <t xml:space="preserve">SEARQ_ORSE_INS_08212</t>
  </si>
  <si>
    <t xml:space="preserve">CHUMBADOR PARABOLT Ø 1/4" X 2"</t>
  </si>
  <si>
    <t xml:space="preserve">SEARQ_ORSE_INS_08207</t>
  </si>
  <si>
    <t xml:space="preserve">BOX RETO 3/4"</t>
  </si>
  <si>
    <t xml:space="preserve">EPI - FAMILIA SERVENTE - HORISTA (ENCARGOS COMPLEMENTARES - COLETADO CAIXA)</t>
  </si>
  <si>
    <t xml:space="preserve">ENGENHEIRO ELETRICISTA</t>
  </si>
  <si>
    <t xml:space="preserve">SEARQ_ORSE_INS_01687</t>
  </si>
  <si>
    <t xml:space="preserve">PARAFUSO CABEÇA REDONDA DE ROSCA SOBERBA 6.1X50 (REF. VL 1.77 VALEMAM OU SIMILAR)</t>
  </si>
  <si>
    <t xml:space="preserve">EPI - FAMILIA ENCARREGADO GERAL - HORISTA (ENCARGOS COMPLEMENTARES - COLETADO CAIXA)</t>
  </si>
  <si>
    <t xml:space="preserve">DESENHISTA COPISTA</t>
  </si>
  <si>
    <t xml:space="preserve">GASOLINA COMUM</t>
  </si>
  <si>
    <t xml:space="preserve">EPI - FAMILIA ENCANADOR - HORISTA (ENCARGOS COMPLEMENTARES - COLETADO CAIXA)</t>
  </si>
  <si>
    <t xml:space="preserve">FERRAMENTAS - FAMILIA SERVENTE - HORISTA (ENCARGOS COMPLEMENTARES - COLETADO CAIXA)</t>
  </si>
  <si>
    <t xml:space="preserve">EPI - FAMILIA OPERADOR ESCAVADEIRA - HORISTA (ENCARGOS COMPLEMENTARES - COLETADO CAIXA)</t>
  </si>
  <si>
    <t xml:space="preserve">MOTORISTA DE CARRO DE PASSEIO</t>
  </si>
  <si>
    <t xml:space="preserve">EPI - FAMILIA PINTOR - HORISTA (ENCARGOS COMPLEMENTARES - COLETADO CAIXA)</t>
  </si>
  <si>
    <t xml:space="preserve">FERRAMENTAS - FAMILIA PINTOR - HORISTA (ENCARGOS COMPLEMENTARES - COLETADO CAIXA)</t>
  </si>
  <si>
    <t xml:space="preserve">EPI - FAMILIA ENGENHEIRO CIVIL - HORISTA (ENCARGOS COMPLEMENTARES - COLETADO CAIXA)</t>
  </si>
  <si>
    <t xml:space="preserve">CAIXA DE LUZ "4 X 4" EM ACO ESMALTADA</t>
  </si>
  <si>
    <t xml:space="preserve">FERRAMENTAS - FAMILIA ENCANADOR - HORISTA (ENCARGOS COMPLEMENTARES - COLETADO CAIXA)</t>
  </si>
  <si>
    <t xml:space="preserve">SEARQ_ORSE_INS_08347</t>
  </si>
  <si>
    <t xml:space="preserve">ARRUELA LISA ZINCADA Ø 1/4"</t>
  </si>
  <si>
    <t xml:space="preserve">!EM PROCESSO DE DESATIVACAO! MASSA CORRIDA PVA PARA PAREDES INTERNAS</t>
  </si>
  <si>
    <t xml:space="preserve">PICAPE CABINE SIMPLES COM MOTOR 1.6 FLEX, CAMBIO MANUAL, POTENCIA 101/104 CV, 2 PORTAS</t>
  </si>
  <si>
    <t xml:space="preserve">EPI - FAMILIA PEDREIRO - HORISTA (ENCARGOS COMPLEMENTARES - COLETADO CAIXA)</t>
  </si>
  <si>
    <t xml:space="preserve">SOLDADOR</t>
  </si>
  <si>
    <t xml:space="preserve">AREIA MEDIA - POSTO JAZIDA/FORNECEDOR (RETIRADO NA JAZIDA, SEM TRANSPORTE)</t>
  </si>
  <si>
    <t xml:space="preserve">FERRAMENTAS - FAMILIA PEDREIRO - HORISTA (ENCARGOS COMPLEMENTARES - COLETADO CAIXA)</t>
  </si>
  <si>
    <t xml:space="preserve">SEGURO - HORISTA (COLETADO CAIXA)</t>
  </si>
  <si>
    <t xml:space="preserve">CARPINTEIRO DE FORMAS</t>
  </si>
  <si>
    <t xml:space="preserve">FERRAMENTAS - FAMILIA ENCARREGADO GERAL - HORISTA (ENCARGOS COMPLEMENTARES - COLETADO CAIXA)</t>
  </si>
  <si>
    <t xml:space="preserve">SEARQ_ORSE_INS_05554</t>
  </si>
  <si>
    <t xml:space="preserve">ENERGIA ELETRICA ATE 2000 KWH INDUSTRIAL, SEM DEMANDA</t>
  </si>
  <si>
    <t xml:space="preserve">KW/H</t>
  </si>
  <si>
    <t xml:space="preserve">OPERADOR DE MARTELETE OU MARTELETEIRO</t>
  </si>
  <si>
    <t xml:space="preserve">EPI - FAMILIA TOPOGRAFO - HORISTA (ENCARGOS COMPLEMENTARES - COLETADO CAIXA)</t>
  </si>
  <si>
    <t xml:space="preserve">COMPRESSOR DE AR, VAZAO DE 10 PCM, RESERVATORIO 100 L, PRESSAO DE TRABALHO ENTRE 6,9 E 9,7 BAR,  POTENCIA 2 HP, TENSAO 110/220 V (COLETADO CAIXA)</t>
  </si>
  <si>
    <t xml:space="preserve">PEDRA BRITADA N. 1 (9,5 a 19 MM) POSTO PEDREIRA/FORNECEDOR, SEM FRETE</t>
  </si>
  <si>
    <t xml:space="preserve">EPI - FAMILIA SOLDADOR - HORISTA (ENCARGOS COMPLEMENTARES - COLETADO CAIXA)</t>
  </si>
  <si>
    <t xml:space="preserve">FERRAMENTAS - FAMILIA OPERADOR ESCAVADEIRA - HORISTA (ENCARGOS COMPLEMENTARES - COLETADO CAIXA)</t>
  </si>
  <si>
    <t xml:space="preserve">FERRAMENTAS - FAMILIA SOLDADOR - HORISTA (ENCARGOS COMPLEMENTARES - COLETADO CAIXA)</t>
  </si>
  <si>
    <t xml:space="preserve">SEARQ_ORSE_INS_11439</t>
  </si>
  <si>
    <t xml:space="preserve">MARTELO DEMOLIDOR PNEUMATICO MANUAL, PESO  DE 28 KG, COM SILENCIADOR</t>
  </si>
  <si>
    <t xml:space="preserve">OPERADOR DE BETONEIRA ESTACIONARIA / MISTURADOR</t>
  </si>
  <si>
    <t xml:space="preserve">EPI - FAMILIA CARPINTEIRO DE FORMAS - HORISTA (ENCARGOS COMPLEMENTARES - COLETADO CAIXA)</t>
  </si>
  <si>
    <t xml:space="preserve">FERRAMENTAS - FAMILIA ENGENHEIRO CIVIL - HORISTA (ENCARGOS COMPLEMENTARES - COLETADO CAIXA)</t>
  </si>
  <si>
    <t xml:space="preserve">FERRAMENTAS - FAMILIA TOPOGRAFO - HORISTA (ENCARGOS COMPLEMENTARES - COLETADO CAIXA)</t>
  </si>
  <si>
    <t xml:space="preserve">AREIA GROSSA - POSTO JAZIDA/FORNECEDOR (RETIRADO NA JAZIDA, SEM TRANSPORTE)</t>
  </si>
  <si>
    <t xml:space="preserve">FERRAMENTAS - FAMILIA CARPINTEIRO DE FORMAS - HORISTA (ENCARGOS COMPLEMENTARES - COLETADO CAIXA)</t>
  </si>
  <si>
    <t xml:space="preserve">VIDRACEIRO</t>
  </si>
  <si>
    <t xml:space="preserve">SEARQ_ORSE_INS_02497</t>
  </si>
  <si>
    <t xml:space="preserve">CAL HIDRATADA CH-I PARA ARGAMASSAS</t>
  </si>
  <si>
    <t xml:space="preserve">BETONEIRA CAPACIDADE NOMINAL 400 L, CAPACIDADE DE MISTURA  280 L, MOTOR ELETRICO TRIFASICO 220/380 V POTENCIA 2 CV, SEM CARREGADOR</t>
  </si>
  <si>
    <t xml:space="preserve">Cotações de preços no mercado - Sistema de prevenção e combate a incêndio - Edifício Sede</t>
  </si>
  <si>
    <t xml:space="preserve">Código do insumo</t>
  </si>
  <si>
    <t xml:space="preserve">Fornecedores</t>
  </si>
  <si>
    <t xml:space="preserve">Projecta</t>
  </si>
  <si>
    <t xml:space="preserve">Marquiip</t>
  </si>
  <si>
    <t xml:space="preserve">Casa da Schneider</t>
  </si>
  <si>
    <t xml:space="preserve">Mérito Comercial</t>
  </si>
  <si>
    <t xml:space="preserve">MotorBombas</t>
  </si>
  <si>
    <t xml:space="preserve">Resumo da cotação</t>
  </si>
  <si>
    <t xml:space="preserve">Material</t>
  </si>
  <si>
    <t xml:space="preserve">Preço Unitário</t>
  </si>
  <si>
    <t xml:space="preserve">Preço Unitário – Médio</t>
  </si>
  <si>
    <t xml:space="preserve">N – Quantidade de amostras</t>
  </si>
  <si>
    <t xml:space="preserve">Motobomba centrífuga, trifásico</t>
  </si>
  <si>
    <t xml:space="preserve">Und</t>
  </si>
  <si>
    <t xml:space="preserve">Eagro</t>
  </si>
  <si>
    <t xml:space="preserve">Estrela 10</t>
  </si>
  <si>
    <t xml:space="preserve">Loja do mecânico</t>
  </si>
  <si>
    <t xml:space="preserve">Motobomba a diesel autoescorvante - partida elétrica.</t>
  </si>
  <si>
    <t xml:space="preserve">SOS Baterias</t>
  </si>
  <si>
    <t xml:space="preserve">Batcenter</t>
  </si>
  <si>
    <t xml:space="preserve">NG Baterias</t>
  </si>
  <si>
    <t xml:space="preserve">Joia Baterias</t>
  </si>
  <si>
    <t xml:space="preserve">Bateria estacionária selada, 45 Ah, 12V</t>
  </si>
  <si>
    <t xml:space="preserve">Viewtech</t>
  </si>
  <si>
    <t xml:space="preserve">Smartflow*</t>
  </si>
  <si>
    <t xml:space="preserve">ILUMAC</t>
  </si>
  <si>
    <t xml:space="preserve">Chave Digital</t>
  </si>
  <si>
    <t xml:space="preserve">ORSE - SE</t>
  </si>
  <si>
    <t xml:space="preserve">Central de alarme endereçável de incendio</t>
  </si>
  <si>
    <t xml:space="preserve">Central de iluminação de emergência</t>
  </si>
  <si>
    <t xml:space="preserve">Luminária de emergência retangular cristal com led, ref. ILUMAC ou equivalente. </t>
  </si>
  <si>
    <t xml:space="preserve">Acionador manual de alarme endereçável (com Martelo) AM-E Ilumac**</t>
  </si>
  <si>
    <t xml:space="preserve">Módulo endereçável de entrada ME1-E Ilumac ou equivalente</t>
  </si>
  <si>
    <t xml:space="preserve">MERC_DETEC_TEMP</t>
  </si>
  <si>
    <t xml:space="preserve">*No caso da central de alarme de incêndio, foi acresido 8% do valor referente a duas baterias seladas 12V/2,2A.</t>
  </si>
  <si>
    <t xml:space="preserve">**No orçamento referencial foi adotado o preço constante na base de dados do ORSE (Insumo cód 12664), tendo em vista que se encontra próximo à média das cotações de preços obtidas no mercado local e regional.</t>
  </si>
  <si>
    <t xml:space="preserve">HGS Locações</t>
  </si>
  <si>
    <t xml:space="preserve">Atrevida</t>
  </si>
  <si>
    <t xml:space="preserve">Alfamec</t>
  </si>
  <si>
    <t xml:space="preserve">Jacuzzi</t>
  </si>
  <si>
    <t xml:space="preserve">Tanque de pressão 100 litros (p/incendio)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</si>
</sst>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&quot; $&quot;* #,##0.00\ ;&quot; $&quot;* \(#,##0.00\);&quot; $&quot;* \-#\ ;@\ "/>
    <numFmt numFmtId="166" formatCode="_-&quot;R$ &quot;* #,##0.00_-;&quot;-R$ &quot;* #,##0.00_-;_-&quot;R$ &quot;* \-??_-;_-@_-"/>
    <numFmt numFmtId="167" formatCode="0%"/>
    <numFmt numFmtId="168" formatCode="0.0%"/>
    <numFmt numFmtId="169" formatCode="D/M/YYYY"/>
    <numFmt numFmtId="170" formatCode="#,##0.00"/>
    <numFmt numFmtId="171" formatCode="#,##0.00\ ;\(#,##0.00\);\-#\ ;\ @\ "/>
    <numFmt numFmtId="172" formatCode="0.00%"/>
    <numFmt numFmtId="173" formatCode="#,##0.000\ ;&quot; (&quot;#,##0.000\);&quot; -&quot;#\ ;@\ "/>
    <numFmt numFmtId="174" formatCode="0.00"/>
    <numFmt numFmtId="175" formatCode="0"/>
  </numFmts>
  <fonts count="47">
    <font>
      <sz val="12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i val="true"/>
      <sz val="16"/>
      <color rgb="FF000000"/>
      <name val="Verdana"/>
      <family val="2"/>
      <charset val="1"/>
    </font>
    <font>
      <sz val="11"/>
      <color rgb="FFFF9900"/>
      <name val="Calibri"/>
      <family val="2"/>
      <charset val="1"/>
    </font>
    <font>
      <sz val="10"/>
      <name val="Arial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b val="true"/>
      <i val="true"/>
      <u val="single"/>
      <sz val="12"/>
      <color rgb="FF000000"/>
      <name val="Verdana"/>
      <family val="2"/>
      <charset val="1"/>
    </font>
    <font>
      <sz val="10"/>
      <name val="Mangal"/>
      <family val="2"/>
      <charset val="1"/>
    </font>
    <font>
      <b val="true"/>
      <sz val="18"/>
      <color rgb="FF003366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sz val="12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sz val="10"/>
      <color rgb="FF000000"/>
      <name val="Times New Roman1"/>
      <family val="1"/>
      <charset val="1"/>
    </font>
    <font>
      <b val="true"/>
      <sz val="12"/>
      <color rgb="FFFF0000"/>
      <name val="Arial"/>
      <family val="2"/>
      <charset val="1"/>
    </font>
    <font>
      <sz val="12"/>
      <name val="Arial"/>
      <family val="2"/>
      <charset val="1"/>
    </font>
    <font>
      <b val="true"/>
      <sz val="14"/>
      <name val="Arial"/>
      <family val="2"/>
      <charset val="1"/>
    </font>
    <font>
      <b val="true"/>
      <i val="true"/>
      <sz val="12"/>
      <name val="Arial"/>
      <family val="2"/>
      <charset val="1"/>
    </font>
    <font>
      <b val="true"/>
      <u val="single"/>
      <sz val="12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i val="true"/>
      <sz val="8"/>
      <color rgb="FF000000"/>
      <name val="Arial"/>
      <family val="2"/>
      <charset val="1"/>
    </font>
  </fonts>
  <fills count="3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A6A6A6"/>
      </patternFill>
    </fill>
    <fill>
      <patternFill patternType="solid">
        <fgColor rgb="FFFFFFFF"/>
        <bgColor rgb="FFF2F2F2"/>
      </patternFill>
    </fill>
    <fill>
      <patternFill patternType="solid">
        <fgColor rgb="FF00CCFF"/>
        <bgColor rgb="FF33CCCC"/>
      </patternFill>
    </fill>
    <fill>
      <patternFill patternType="solid">
        <fgColor rgb="FF3366FF"/>
        <bgColor rgb="FF0066CC"/>
      </patternFill>
    </fill>
    <fill>
      <patternFill patternType="solid">
        <fgColor rgb="FF993366"/>
        <bgColor rgb="FF993366"/>
      </patternFill>
    </fill>
    <fill>
      <patternFill patternType="solid">
        <fgColor rgb="FF003366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A6A6A6"/>
        <bgColor rgb="FF969696"/>
      </patternFill>
    </fill>
    <fill>
      <patternFill patternType="solid">
        <fgColor rgb="FFD9D9D9"/>
        <bgColor rgb="FFCCCCFF"/>
      </patternFill>
    </fill>
    <fill>
      <patternFill patternType="solid">
        <fgColor rgb="FFBFBFBF"/>
        <bgColor rgb="FFC0C0C0"/>
      </patternFill>
    </fill>
    <fill>
      <patternFill patternType="solid">
        <fgColor rgb="FFFFFF00"/>
        <bgColor rgb="FFFFCC00"/>
      </patternFill>
    </fill>
    <fill>
      <patternFill patternType="solid">
        <fgColor rgb="FFF2F2F2"/>
        <bgColor rgb="FFFFFFFF"/>
      </patternFill>
    </fill>
  </fills>
  <borders count="3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double">
        <color rgb="FFFF0000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/>
      <bottom style="thick">
        <color rgb="FF003366"/>
      </bottom>
      <diagonal/>
    </border>
    <border diagonalUp="false" diagonalDown="false">
      <left/>
      <right/>
      <top/>
      <bottom style="thick">
        <color rgb="FFCCFFFF"/>
      </bottom>
      <diagonal/>
    </border>
    <border diagonalUp="false" diagonalDown="false">
      <left/>
      <right/>
      <top/>
      <bottom style="medium">
        <color rgb="FFCC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/>
      <bottom style="thin">
        <color rgb="FF008080"/>
      </bottom>
      <diagonal/>
    </border>
    <border diagonalUp="false" diagonalDown="false">
      <left style="thin">
        <color rgb="FF008080"/>
      </left>
      <right/>
      <top style="thin">
        <color rgb="FF008080"/>
      </top>
      <bottom style="thin">
        <color rgb="FF008080"/>
      </bottom>
      <diagonal/>
    </border>
    <border diagonalUp="false" diagonalDown="false">
      <left style="thin">
        <color rgb="FF008080"/>
      </left>
      <right style="thin">
        <color rgb="FF008080"/>
      </right>
      <top style="thin">
        <color rgb="FF008080"/>
      </top>
      <bottom style="thin">
        <color rgb="FF008080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11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1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1" fontId="1" fillId="0" borderId="0" applyFont="true" applyBorder="false" applyAlignment="false" applyProtection="false"/>
    <xf numFmtId="171" fontId="3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7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5" fillId="21" borderId="0" applyFont="true" applyBorder="false" applyAlignment="true" applyProtection="false">
      <alignment horizontal="general" vertical="bottom" textRotation="0" wrapText="false" indent="0" shrinkToFit="false"/>
    </xf>
    <xf numFmtId="164" fontId="5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22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0" fillId="24" borderId="1" applyFont="true" applyBorder="true" applyAlignment="true" applyProtection="false">
      <alignment horizontal="general" vertical="bottom" textRotation="0" wrapText="false" indent="0" shrinkToFit="false"/>
    </xf>
    <xf numFmtId="164" fontId="9" fillId="23" borderId="2" applyFont="true" applyBorder="true" applyAlignment="true" applyProtection="false">
      <alignment horizontal="general" vertical="bottom" textRotation="0" wrapText="false" indent="0" shrinkToFit="false"/>
    </xf>
    <xf numFmtId="164" fontId="11" fillId="0" borderId="3" applyFont="true" applyBorder="true" applyAlignment="true" applyProtection="false">
      <alignment horizontal="general" vertical="bottom" textRotation="0" wrapText="false" indent="0" shrinkToFit="false"/>
    </xf>
    <xf numFmtId="164" fontId="12" fillId="13" borderId="1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4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4" applyFont="true" applyBorder="true" applyAlignment="true" applyProtection="false">
      <alignment horizontal="general" vertical="bottom" textRotation="0" wrapText="false" indent="0" shrinkToFit="false"/>
    </xf>
    <xf numFmtId="164" fontId="15" fillId="0" borderId="5" applyFont="true" applyBorder="true" applyAlignment="true" applyProtection="false">
      <alignment horizontal="general" vertical="bottom" textRotation="0" wrapText="false" indent="0" shrinkToFit="false"/>
    </xf>
    <xf numFmtId="164" fontId="16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17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12" fillId="7" borderId="1" applyFont="true" applyBorder="true" applyAlignment="true" applyProtection="false">
      <alignment horizontal="general" vertical="bottom" textRotation="0" wrapText="false" indent="0" shrinkToFit="false"/>
    </xf>
    <xf numFmtId="164" fontId="18" fillId="0" borderId="7" applyFont="true" applyBorder="true" applyAlignment="true" applyProtection="false">
      <alignment horizontal="general" vertical="bottom" textRotation="0" wrapText="false" indent="0" shrinkToFit="false"/>
    </xf>
    <xf numFmtId="165" fontId="19" fillId="0" borderId="0" applyFont="true" applyBorder="false" applyAlignment="true" applyProtection="false">
      <alignment horizontal="general" vertical="bottom" textRotation="0" wrapText="false" indent="0" shrinkToFit="false"/>
    </xf>
    <xf numFmtId="166" fontId="19" fillId="0" borderId="0" applyFont="true" applyBorder="false" applyAlignment="true" applyProtection="false">
      <alignment horizontal="general" vertical="bottom" textRotation="0" wrapText="false" indent="0" shrinkToFit="false"/>
    </xf>
    <xf numFmtId="166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20" fillId="13" borderId="0" applyFont="true" applyBorder="false" applyAlignment="true" applyProtection="false">
      <alignment horizontal="general" vertical="bottom" textRotation="0" wrapText="false" indent="0" shrinkToFit="false"/>
    </xf>
    <xf numFmtId="164" fontId="21" fillId="13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19" fillId="10" borderId="8" applyFont="true" applyBorder="true" applyAlignment="true" applyProtection="false">
      <alignment horizontal="general" vertical="bottom" textRotation="0" wrapText="false" indent="0" shrinkToFit="false"/>
    </xf>
    <xf numFmtId="164" fontId="22" fillId="22" borderId="9" applyFont="true" applyBorder="true" applyAlignment="true" applyProtection="false">
      <alignment horizontal="general" vertical="bottom" textRotation="0" wrapText="false" indent="0" shrinkToFit="false"/>
    </xf>
    <xf numFmtId="167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24" borderId="9" applyFont="true" applyBorder="true" applyAlignment="true" applyProtection="false">
      <alignment horizontal="general" vertical="bottom" textRotation="0" wrapText="false" indent="0" shrinkToFit="false"/>
    </xf>
    <xf numFmtId="164" fontId="19" fillId="26" borderId="0" applyFont="true" applyBorder="false" applyAlignment="true" applyProtection="false">
      <alignment horizontal="general" vertical="bottom" textRotation="0" wrapText="false" indent="0" shrinkToFit="false"/>
    </xf>
    <xf numFmtId="164" fontId="24" fillId="4" borderId="0" applyFont="true" applyBorder="false" applyAlignment="true" applyProtection="false">
      <alignment horizontal="general" vertical="bottom" textRotation="0" wrapText="false" indent="0" shrinkToFit="false"/>
    </xf>
    <xf numFmtId="164" fontId="19" fillId="25" borderId="0" applyFont="true" applyBorder="false" applyAlignment="true" applyProtection="false">
      <alignment horizontal="general" vertical="bottom" textRotation="0" wrapText="false" indent="0" shrinkToFit="false"/>
    </xf>
    <xf numFmtId="164" fontId="19" fillId="27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10" applyFont="true" applyBorder="true" applyAlignment="true" applyProtection="false">
      <alignment horizontal="general" vertical="bottom" textRotation="0" wrapText="false" indent="0" shrinkToFit="false"/>
    </xf>
    <xf numFmtId="164" fontId="27" fillId="0" borderId="11" applyFont="true" applyBorder="true" applyAlignment="true" applyProtection="false">
      <alignment horizontal="general" vertical="bottom" textRotation="0" wrapText="false" indent="0" shrinkToFit="false"/>
    </xf>
    <xf numFmtId="164" fontId="28" fillId="0" borderId="12" applyFont="true" applyBorder="true" applyAlignment="true" applyProtection="false">
      <alignment horizontal="general" vertical="bottom" textRotation="0" wrapText="false" indent="0" shrinkToFit="false"/>
    </xf>
    <xf numFmtId="164" fontId="29" fillId="0" borderId="13" applyFont="true" applyBorder="true" applyAlignment="true" applyProtection="false">
      <alignment horizontal="general" vertical="bottom" textRotation="0" wrapText="false" indent="0" shrinkToFit="false"/>
    </xf>
    <xf numFmtId="164" fontId="29" fillId="0" borderId="0" applyFont="true" applyBorder="false" applyAlignment="true" applyProtection="false">
      <alignment horizontal="general" vertical="bottom" textRotation="0" wrapText="false" indent="0" shrinkToFit="false"/>
    </xf>
    <xf numFmtId="164" fontId="3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73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32" fillId="0" borderId="1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3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3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31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3" fillId="31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1" fillId="3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31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3" fillId="31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3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1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31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31" fillId="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33" fillId="30" borderId="1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justify" vertical="top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33" fillId="32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3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33" fillId="31" borderId="0" xfId="0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4" fontId="33" fillId="31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1" fillId="31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3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31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70" fontId="31" fillId="0" borderId="1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33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5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33" fillId="0" borderId="14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1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33" fillId="0" borderId="14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3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33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3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3" fillId="0" borderId="17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3" fillId="0" borderId="1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33" fillId="0" borderId="14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33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9" fillId="0" borderId="19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24" borderId="20" xfId="11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5" fillId="24" borderId="20" xfId="11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8" fillId="0" borderId="15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0" fillId="0" borderId="14" xfId="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38" fillId="32" borderId="21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32" borderId="21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38" fillId="0" borderId="20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20" xfId="8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0" xfId="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20" xfId="8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20" xfId="8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35" fillId="32" borderId="21" xfId="8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32" borderId="21" xfId="8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8" fillId="0" borderId="22" xfId="8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1" fillId="0" borderId="0" xfId="8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8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8" fillId="0" borderId="0" xfId="8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38" fillId="0" borderId="0" xfId="85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8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8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8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23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30" borderId="24" xfId="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25" xfId="85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5" fillId="0" borderId="25" xfId="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5" fillId="0" borderId="24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32" borderId="24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0" borderId="25" xfId="8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38" fillId="0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4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8" fillId="34" borderId="25" xfId="8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2" fontId="38" fillId="34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34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5" fillId="34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0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5" fillId="0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5" fillId="30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5" fillId="30" borderId="25" xfId="85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2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2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3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3" fillId="0" borderId="1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3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4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3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45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5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5" fillId="0" borderId="1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5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1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2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6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6" fillId="0" borderId="2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45" fillId="0" borderId="1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2" fontId="31" fillId="0" borderId="1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31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31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31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9" fillId="0" borderId="0" xfId="85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14" xfId="8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8" fillId="0" borderId="27" xfId="8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14" xfId="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28" xfId="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14" xfId="8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8" fillId="0" borderId="27" xfId="8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5" fontId="38" fillId="0" borderId="14" xfId="8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8" fillId="0" borderId="14" xfId="8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38" fillId="0" borderId="14" xfId="8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85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85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85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14" xfId="8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29" xfId="8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14" xfId="8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85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85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85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31" fillId="0" borderId="14" xfId="82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10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% - Accent1" xfId="20" builtinId="53" customBuiltin="true"/>
    <cellStyle name="20% - Accent2" xfId="21" builtinId="53" customBuiltin="true"/>
    <cellStyle name="20% - Accent3" xfId="22" builtinId="53" customBuiltin="true"/>
    <cellStyle name="20% - Accent4" xfId="23" builtinId="53" customBuiltin="true"/>
    <cellStyle name="20% - Accent5" xfId="24" builtinId="53" customBuiltin="true"/>
    <cellStyle name="20% - Accent6" xfId="25" builtinId="53" customBuiltin="true"/>
    <cellStyle name="20% - Ênfase1 2" xfId="26" builtinId="53" customBuiltin="true"/>
    <cellStyle name="20% - Ênfase2 2" xfId="27" builtinId="53" customBuiltin="true"/>
    <cellStyle name="20% - Ênfase3 2" xfId="28" builtinId="53" customBuiltin="true"/>
    <cellStyle name="20% - Ênfase4 2" xfId="29" builtinId="53" customBuiltin="true"/>
    <cellStyle name="20% - Ênfase5 2" xfId="30" builtinId="53" customBuiltin="true"/>
    <cellStyle name="20% - Ênfase6 2" xfId="31" builtinId="53" customBuiltin="true"/>
    <cellStyle name="40% - Accent1" xfId="32" builtinId="53" customBuiltin="true"/>
    <cellStyle name="40% - Accent2" xfId="33" builtinId="53" customBuiltin="true"/>
    <cellStyle name="40% - Accent3" xfId="34" builtinId="53" customBuiltin="true"/>
    <cellStyle name="40% - Accent4" xfId="35" builtinId="53" customBuiltin="true"/>
    <cellStyle name="40% - Accent5" xfId="36" builtinId="53" customBuiltin="true"/>
    <cellStyle name="40% - Accent6" xfId="37" builtinId="53" customBuiltin="true"/>
    <cellStyle name="40% - Ênfase1 2" xfId="38" builtinId="53" customBuiltin="true"/>
    <cellStyle name="40% - Ênfase2 2" xfId="39" builtinId="53" customBuiltin="true"/>
    <cellStyle name="40% - Ênfase3 2" xfId="40" builtinId="53" customBuiltin="true"/>
    <cellStyle name="40% - Ênfase4 2" xfId="41" builtinId="53" customBuiltin="true"/>
    <cellStyle name="40% - Ênfase5 2" xfId="42" builtinId="53" customBuiltin="true"/>
    <cellStyle name="40% - Ênfase6 2" xfId="43" builtinId="53" customBuiltin="true"/>
    <cellStyle name="60% - Accent1" xfId="44" builtinId="53" customBuiltin="true"/>
    <cellStyle name="60% - Accent2" xfId="45" builtinId="53" customBuiltin="true"/>
    <cellStyle name="60% - Accent3" xfId="46" builtinId="53" customBuiltin="true"/>
    <cellStyle name="60% - Accent4" xfId="47" builtinId="53" customBuiltin="true"/>
    <cellStyle name="60% - Accent5" xfId="48" builtinId="53" customBuiltin="true"/>
    <cellStyle name="60% - Accent6" xfId="49" builtinId="53" customBuiltin="true"/>
    <cellStyle name="60% - Ênfase1 2" xfId="50" builtinId="53" customBuiltin="true"/>
    <cellStyle name="60% - Ênfase2 2" xfId="51" builtinId="53" customBuiltin="true"/>
    <cellStyle name="60% - Ênfase3 2" xfId="52" builtinId="53" customBuiltin="true"/>
    <cellStyle name="60% - Ênfase4 2" xfId="53" builtinId="53" customBuiltin="true"/>
    <cellStyle name="60% - Ênfase5 2" xfId="54" builtinId="53" customBuiltin="true"/>
    <cellStyle name="60% - Ênfase6 2" xfId="55" builtinId="53" customBuiltin="true"/>
    <cellStyle name="Accent1" xfId="56" builtinId="53" customBuiltin="true"/>
    <cellStyle name="Accent2" xfId="57" builtinId="53" customBuiltin="true"/>
    <cellStyle name="Accent3" xfId="58" builtinId="53" customBuiltin="true"/>
    <cellStyle name="Accent4" xfId="59" builtinId="53" customBuiltin="true"/>
    <cellStyle name="Accent5" xfId="60" builtinId="53" customBuiltin="true"/>
    <cellStyle name="Accent6" xfId="61" builtinId="53" customBuiltin="true"/>
    <cellStyle name="Bad 1" xfId="62" builtinId="53" customBuiltin="true"/>
    <cellStyle name="Bom 2" xfId="63" builtinId="53" customBuiltin="true"/>
    <cellStyle name="Calculation" xfId="64" builtinId="53" customBuiltin="true"/>
    <cellStyle name="Check Cell" xfId="65" builtinId="53" customBuiltin="true"/>
    <cellStyle name="Cálculo 2" xfId="66" builtinId="53" customBuiltin="true"/>
    <cellStyle name="Célula de Verificação 2" xfId="67" builtinId="53" customBuiltin="true"/>
    <cellStyle name="Célula Vinculada 2" xfId="68" builtinId="53" customBuiltin="true"/>
    <cellStyle name="Entrada 2" xfId="69" builtinId="53" customBuiltin="true"/>
    <cellStyle name="Explanatory Text" xfId="70" builtinId="53" customBuiltin="true"/>
    <cellStyle name="Good 2" xfId="71" builtinId="53" customBuiltin="true"/>
    <cellStyle name="Heading 1 3" xfId="72" builtinId="53" customBuiltin="true"/>
    <cellStyle name="Heading 2 4" xfId="73" builtinId="53" customBuiltin="true"/>
    <cellStyle name="Heading 3" xfId="74" builtinId="53" customBuiltin="true"/>
    <cellStyle name="Heading 4" xfId="75" builtinId="53" customBuiltin="true"/>
    <cellStyle name="Heading1" xfId="76" builtinId="53" customBuiltin="true"/>
    <cellStyle name="Incorreto 2" xfId="77" builtinId="53" customBuiltin="true"/>
    <cellStyle name="Input" xfId="78" builtinId="53" customBuiltin="true"/>
    <cellStyle name="Linked Cell" xfId="79" builtinId="53" customBuiltin="true"/>
    <cellStyle name="Moeda 2" xfId="80" builtinId="53" customBuiltin="true"/>
    <cellStyle name="Moeda 3" xfId="81" builtinId="53" customBuiltin="true"/>
    <cellStyle name="Moeda 4" xfId="82" builtinId="53" customBuiltin="true"/>
    <cellStyle name="Neutra 2" xfId="83" builtinId="53" customBuiltin="true"/>
    <cellStyle name="Neutral 5" xfId="84" builtinId="53" customBuiltin="true"/>
    <cellStyle name="Normal 2" xfId="85" builtinId="53" customBuiltin="true"/>
    <cellStyle name="Normal 3" xfId="86" builtinId="53" customBuiltin="true"/>
    <cellStyle name="Normal 5" xfId="87" builtinId="53" customBuiltin="true"/>
    <cellStyle name="Nota 2" xfId="88" builtinId="53" customBuiltin="true"/>
    <cellStyle name="Note 6" xfId="89" builtinId="53" customBuiltin="true"/>
    <cellStyle name="Output" xfId="90" builtinId="53" customBuiltin="true"/>
    <cellStyle name="Porcentagem 2" xfId="91" builtinId="53" customBuiltin="true"/>
    <cellStyle name="Preenchidas" xfId="92" builtinId="53" customBuiltin="true"/>
    <cellStyle name="Result" xfId="93" builtinId="53" customBuiltin="true"/>
    <cellStyle name="Result2" xfId="94" builtinId="53" customBuiltin="true"/>
    <cellStyle name="Saída 2" xfId="95" builtinId="53" customBuiltin="true"/>
    <cellStyle name="Sem título1" xfId="96" builtinId="53" customBuiltin="true"/>
    <cellStyle name="Sem título2" xfId="97" builtinId="53" customBuiltin="true"/>
    <cellStyle name="TESTE" xfId="98" builtinId="53" customBuiltin="true"/>
    <cellStyle name="TESTE 2" xfId="99" builtinId="53" customBuiltin="true"/>
    <cellStyle name="Texto de Aviso 2" xfId="100" builtinId="53" customBuiltin="true"/>
    <cellStyle name="Texto Explicativo 2" xfId="101" builtinId="53" customBuiltin="true"/>
    <cellStyle name="Title" xfId="102" builtinId="53" customBuiltin="true"/>
    <cellStyle name="Total 2" xfId="103" builtinId="53" customBuiltin="true"/>
    <cellStyle name="Título 1 2" xfId="104" builtinId="53" customBuiltin="true"/>
    <cellStyle name="Título 2 2" xfId="105" builtinId="53" customBuiltin="true"/>
    <cellStyle name="Título 3 2" xfId="106" builtinId="53" customBuiltin="true"/>
    <cellStyle name="Título 4 2" xfId="107" builtinId="53" customBuiltin="true"/>
    <cellStyle name="Título 5" xfId="108" builtinId="53" customBuiltin="true"/>
    <cellStyle name="Warning Text" xfId="109" builtinId="53" customBuiltin="true"/>
    <cellStyle name="Ênfase1 2" xfId="110" builtinId="53" customBuiltin="true"/>
    <cellStyle name="Ênfase2 2" xfId="111" builtinId="53" customBuiltin="true"/>
    <cellStyle name="Ênfase3 2" xfId="112" builtinId="53" customBuiltin="true"/>
    <cellStyle name="Ênfase4 2" xfId="113" builtinId="53" customBuiltin="true"/>
    <cellStyle name="Ênfase5 2" xfId="114" builtinId="53" customBuiltin="true"/>
    <cellStyle name="Ênfase6 2" xfId="115" builtinId="53" customBuiltin="true"/>
    <cellStyle name="Excel Built-in Excel Built-in Excel Built-in Excel Built-in Excel Built-in Excel Built-in Excel Built-in Excel Built-in Excel Built-in Excel Built-in TableStyleLight1" xfId="116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9D9D9"/>
      <rgbColor rgb="FF00FFFF"/>
      <rgbColor rgb="FF800080"/>
      <rgbColor rgb="FF800000"/>
      <rgbColor rgb="FF008080"/>
      <rgbColor rgb="FF0000FF"/>
      <rgbColor rgb="FF00CCFF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FBFBF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190440</xdr:colOff>
      <xdr:row>0</xdr:row>
      <xdr:rowOff>48960</xdr:rowOff>
    </xdr:from>
    <xdr:to>
      <xdr:col>7</xdr:col>
      <xdr:colOff>852840</xdr:colOff>
      <xdr:row>2</xdr:row>
      <xdr:rowOff>212760</xdr:rowOff>
    </xdr:to>
    <xdr:pic>
      <xdr:nvPicPr>
        <xdr:cNvPr id="0" name="Imagem 3" descr=""/>
        <xdr:cNvPicPr/>
      </xdr:nvPicPr>
      <xdr:blipFill>
        <a:blip r:embed="rId1"/>
        <a:srcRect l="0" t="6238" r="0" b="0"/>
        <a:stretch/>
      </xdr:blipFill>
      <xdr:spPr>
        <a:xfrm>
          <a:off x="9579240" y="48960"/>
          <a:ext cx="2460240" cy="621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100800</xdr:colOff>
      <xdr:row>0</xdr:row>
      <xdr:rowOff>194760</xdr:rowOff>
    </xdr:from>
    <xdr:to>
      <xdr:col>6</xdr:col>
      <xdr:colOff>739080</xdr:colOff>
      <xdr:row>3</xdr:row>
      <xdr:rowOff>134280</xdr:rowOff>
    </xdr:to>
    <xdr:pic>
      <xdr:nvPicPr>
        <xdr:cNvPr id="1" name="Imagem 3" descr=""/>
        <xdr:cNvPicPr/>
      </xdr:nvPicPr>
      <xdr:blipFill>
        <a:blip r:embed="rId1"/>
        <a:srcRect l="0" t="6238" r="0" b="0"/>
        <a:stretch/>
      </xdr:blipFill>
      <xdr:spPr>
        <a:xfrm>
          <a:off x="9733680" y="194760"/>
          <a:ext cx="2571840" cy="6253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13</xdr:col>
      <xdr:colOff>95400</xdr:colOff>
      <xdr:row>0</xdr:row>
      <xdr:rowOff>171360</xdr:rowOff>
    </xdr:from>
    <xdr:to>
      <xdr:col>14</xdr:col>
      <xdr:colOff>1181520</xdr:colOff>
      <xdr:row>3</xdr:row>
      <xdr:rowOff>75600</xdr:rowOff>
    </xdr:to>
    <xdr:pic>
      <xdr:nvPicPr>
        <xdr:cNvPr id="2" name="Imagem 3" descr=""/>
        <xdr:cNvPicPr/>
      </xdr:nvPicPr>
      <xdr:blipFill>
        <a:blip r:embed="rId1"/>
        <a:srcRect l="0" t="6238" r="0" b="0"/>
        <a:stretch/>
      </xdr:blipFill>
      <xdr:spPr>
        <a:xfrm>
          <a:off x="8328600" y="171360"/>
          <a:ext cx="2300760" cy="5040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397440</xdr:colOff>
      <xdr:row>23</xdr:row>
      <xdr:rowOff>49680</xdr:rowOff>
    </xdr:from>
    <xdr:to>
      <xdr:col>2</xdr:col>
      <xdr:colOff>148680</xdr:colOff>
      <xdr:row>25</xdr:row>
      <xdr:rowOff>164520</xdr:rowOff>
    </xdr:to>
    <xdr:pic>
      <xdr:nvPicPr>
        <xdr:cNvPr id="3" name="Imagem 3" descr=""/>
        <xdr:cNvPicPr/>
      </xdr:nvPicPr>
      <xdr:blipFill>
        <a:blip r:embed="rId1"/>
        <a:stretch/>
      </xdr:blipFill>
      <xdr:spPr>
        <a:xfrm>
          <a:off x="397440" y="4621680"/>
          <a:ext cx="4183200" cy="495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165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0.5"/>
    <col collapsed="false" customWidth="true" hidden="false" outlineLevel="0" max="3" min="3" style="2" width="18.6"/>
    <col collapsed="false" customWidth="true" hidden="false" outlineLevel="0" max="4" min="4" style="2" width="55.8"/>
    <col collapsed="false" customWidth="true" hidden="false" outlineLevel="0" max="5" min="5" style="1" width="6"/>
    <col collapsed="false" customWidth="true" hidden="false" outlineLevel="0" max="6" min="6" style="2" width="10.2"/>
    <col collapsed="false" customWidth="true" hidden="false" outlineLevel="0" max="7" min="7" style="2" width="8.3"/>
    <col collapsed="false" customWidth="true" hidden="false" outlineLevel="0" max="8" min="8" style="2" width="10.9"/>
    <col collapsed="false" customWidth="true" hidden="false" outlineLevel="0" max="1025" min="9" style="2" width="11.2"/>
  </cols>
  <sheetData>
    <row r="1" customFormat="false" ht="18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</row>
    <row r="3" s="1" customFormat="true" ht="18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</row>
    <row r="4" customFormat="false" ht="18" hidden="false" customHeight="true" outlineLevel="0" collapsed="false">
      <c r="A4" s="3" t="s">
        <v>3</v>
      </c>
      <c r="B4" s="3"/>
      <c r="C4" s="3"/>
      <c r="D4" s="3"/>
      <c r="E4" s="3"/>
      <c r="F4" s="3" t="s">
        <v>4</v>
      </c>
      <c r="G4" s="3"/>
      <c r="H4" s="4" t="n">
        <v>0.25</v>
      </c>
    </row>
    <row r="5" customFormat="false" ht="18" hidden="false" customHeight="true" outlineLevel="0" collapsed="false">
      <c r="A5" s="3"/>
      <c r="B5" s="3"/>
      <c r="C5" s="3"/>
      <c r="D5" s="3"/>
      <c r="E5" s="3"/>
      <c r="F5" s="3" t="s">
        <v>5</v>
      </c>
      <c r="G5" s="3"/>
      <c r="H5" s="3" t="s">
        <v>6</v>
      </c>
    </row>
    <row r="6" customFormat="false" ht="18" hidden="false" customHeight="true" outlineLevel="0" collapsed="false">
      <c r="A6" s="5" t="s">
        <v>7</v>
      </c>
      <c r="B6" s="5"/>
      <c r="C6" s="5"/>
      <c r="D6" s="5"/>
      <c r="E6" s="5"/>
      <c r="F6" s="3" t="s">
        <v>8</v>
      </c>
      <c r="G6" s="3"/>
      <c r="H6" s="6" t="n">
        <v>44434</v>
      </c>
    </row>
    <row r="7" customFormat="false" ht="47.25" hidden="false" customHeight="false" outlineLevel="0" collapsed="false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</row>
    <row r="8" customFormat="false" ht="15.75" hidden="false" customHeight="false" outlineLevel="0" collapsed="false">
      <c r="A8" s="8" t="n">
        <v>1</v>
      </c>
      <c r="B8" s="8"/>
      <c r="C8" s="9"/>
      <c r="D8" s="10" t="s">
        <v>17</v>
      </c>
      <c r="E8" s="11"/>
      <c r="F8" s="12"/>
      <c r="G8" s="13"/>
      <c r="H8" s="13" t="n">
        <f aca="false">SUM(H9)</f>
        <v>24082.64</v>
      </c>
    </row>
    <row r="9" customFormat="false" ht="15.75" hidden="false" customHeight="false" outlineLevel="0" collapsed="false">
      <c r="A9" s="5" t="s">
        <v>18</v>
      </c>
      <c r="B9" s="5" t="s">
        <v>19</v>
      </c>
      <c r="C9" s="14" t="s">
        <v>20</v>
      </c>
      <c r="D9" s="15" t="s">
        <v>21</v>
      </c>
      <c r="E9" s="16" t="s">
        <v>22</v>
      </c>
      <c r="F9" s="17" t="n">
        <v>1</v>
      </c>
      <c r="G9" s="17" t="n">
        <v>24082.64</v>
      </c>
      <c r="H9" s="17" t="n">
        <f aca="false">ROUND(F9*G9,2)</f>
        <v>24082.64</v>
      </c>
    </row>
    <row r="10" customFormat="false" ht="15.75" hidden="false" customHeight="false" outlineLevel="0" collapsed="false">
      <c r="A10" s="8" t="n">
        <v>2</v>
      </c>
      <c r="B10" s="8"/>
      <c r="C10" s="9"/>
      <c r="D10" s="10" t="s">
        <v>23</v>
      </c>
      <c r="E10" s="11"/>
      <c r="F10" s="12"/>
      <c r="G10" s="13"/>
      <c r="H10" s="13" t="n">
        <f aca="false">SUM(H11:H31)</f>
        <v>14134.72</v>
      </c>
    </row>
    <row r="11" customFormat="false" ht="30" hidden="false" customHeight="false" outlineLevel="0" collapsed="false">
      <c r="A11" s="5" t="s">
        <v>24</v>
      </c>
      <c r="B11" s="5" t="s">
        <v>19</v>
      </c>
      <c r="C11" s="14" t="s">
        <v>25</v>
      </c>
      <c r="D11" s="15" t="s">
        <v>26</v>
      </c>
      <c r="E11" s="16" t="s">
        <v>22</v>
      </c>
      <c r="F11" s="17" t="n">
        <v>1</v>
      </c>
      <c r="G11" s="17" t="n">
        <v>233.94</v>
      </c>
      <c r="H11" s="17" t="n">
        <f aca="false">ROUND(F11*G11,2)</f>
        <v>233.94</v>
      </c>
    </row>
    <row r="12" customFormat="false" ht="75" hidden="false" customHeight="false" outlineLevel="0" collapsed="false">
      <c r="A12" s="5" t="s">
        <v>27</v>
      </c>
      <c r="B12" s="5" t="s">
        <v>19</v>
      </c>
      <c r="C12" s="14" t="s">
        <v>28</v>
      </c>
      <c r="D12" s="15" t="s">
        <v>29</v>
      </c>
      <c r="E12" s="16" t="s">
        <v>22</v>
      </c>
      <c r="F12" s="17" t="n">
        <v>1</v>
      </c>
      <c r="G12" s="17" t="n">
        <v>1083.16</v>
      </c>
      <c r="H12" s="17" t="n">
        <f aca="false">ROUND(F12*G12,2)</f>
        <v>1083.16</v>
      </c>
    </row>
    <row r="13" customFormat="false" ht="31.5" hidden="false" customHeight="false" outlineLevel="0" collapsed="false">
      <c r="A13" s="5" t="s">
        <v>30</v>
      </c>
      <c r="B13" s="5" t="s">
        <v>19</v>
      </c>
      <c r="C13" s="14" t="s">
        <v>31</v>
      </c>
      <c r="D13" s="15" t="s">
        <v>32</v>
      </c>
      <c r="E13" s="16" t="s">
        <v>33</v>
      </c>
      <c r="F13" s="17" t="n">
        <v>3</v>
      </c>
      <c r="G13" s="17" t="n">
        <v>338.73</v>
      </c>
      <c r="H13" s="17" t="n">
        <f aca="false">ROUND(F13*G13,2)</f>
        <v>1016.19</v>
      </c>
    </row>
    <row r="14" customFormat="false" ht="15.75" hidden="false" customHeight="false" outlineLevel="0" collapsed="false">
      <c r="A14" s="5" t="s">
        <v>34</v>
      </c>
      <c r="B14" s="5" t="s">
        <v>19</v>
      </c>
      <c r="C14" s="14" t="s">
        <v>35</v>
      </c>
      <c r="D14" s="15" t="s">
        <v>36</v>
      </c>
      <c r="E14" s="16" t="s">
        <v>22</v>
      </c>
      <c r="F14" s="17" t="n">
        <v>1</v>
      </c>
      <c r="G14" s="17" t="n">
        <v>406.6</v>
      </c>
      <c r="H14" s="17" t="n">
        <f aca="false">ROUND(F14*G14,2)</f>
        <v>406.6</v>
      </c>
    </row>
    <row r="15" customFormat="false" ht="31.5" hidden="false" customHeight="false" outlineLevel="0" collapsed="false">
      <c r="A15" s="5" t="s">
        <v>37</v>
      </c>
      <c r="B15" s="5" t="s">
        <v>19</v>
      </c>
      <c r="C15" s="14" t="s">
        <v>38</v>
      </c>
      <c r="D15" s="15" t="s">
        <v>39</v>
      </c>
      <c r="E15" s="16" t="s">
        <v>40</v>
      </c>
      <c r="F15" s="17" t="n">
        <v>18</v>
      </c>
      <c r="G15" s="17" t="n">
        <v>7.25</v>
      </c>
      <c r="H15" s="17" t="n">
        <f aca="false">ROUND(F15*G15,2)</f>
        <v>130.5</v>
      </c>
    </row>
    <row r="16" customFormat="false" ht="30" hidden="false" customHeight="false" outlineLevel="0" collapsed="false">
      <c r="A16" s="5" t="s">
        <v>41</v>
      </c>
      <c r="B16" s="5" t="s">
        <v>42</v>
      </c>
      <c r="C16" s="14" t="s">
        <v>43</v>
      </c>
      <c r="D16" s="15" t="s">
        <v>44</v>
      </c>
      <c r="E16" s="16" t="s">
        <v>45</v>
      </c>
      <c r="F16" s="17" t="n">
        <v>52</v>
      </c>
      <c r="G16" s="17" t="n">
        <v>12.27</v>
      </c>
      <c r="H16" s="17" t="n">
        <f aca="false">ROUND(F16*G16,2)</f>
        <v>638.04</v>
      </c>
    </row>
    <row r="17" customFormat="false" ht="30" hidden="false" customHeight="false" outlineLevel="0" collapsed="false">
      <c r="A17" s="5" t="s">
        <v>46</v>
      </c>
      <c r="B17" s="5" t="s">
        <v>19</v>
      </c>
      <c r="C17" s="14" t="s">
        <v>47</v>
      </c>
      <c r="D17" s="15" t="s">
        <v>48</v>
      </c>
      <c r="E17" s="16" t="s">
        <v>49</v>
      </c>
      <c r="F17" s="17" t="n">
        <v>1637.55</v>
      </c>
      <c r="G17" s="17" t="n">
        <v>1.14</v>
      </c>
      <c r="H17" s="17" t="n">
        <f aca="false">ROUND(F17*G17,2)</f>
        <v>1866.81</v>
      </c>
    </row>
    <row r="18" customFormat="false" ht="45" hidden="false" customHeight="false" outlineLevel="0" collapsed="false">
      <c r="A18" s="5" t="s">
        <v>50</v>
      </c>
      <c r="B18" s="5" t="s">
        <v>19</v>
      </c>
      <c r="C18" s="14" t="s">
        <v>51</v>
      </c>
      <c r="D18" s="15" t="s">
        <v>52</v>
      </c>
      <c r="E18" s="16" t="s">
        <v>49</v>
      </c>
      <c r="F18" s="17" t="n">
        <v>1637.55</v>
      </c>
      <c r="G18" s="17" t="n">
        <v>3.44</v>
      </c>
      <c r="H18" s="17" t="n">
        <f aca="false">ROUND(F18*G18,2)</f>
        <v>5633.17</v>
      </c>
    </row>
    <row r="19" customFormat="false" ht="45" hidden="false" customHeight="false" outlineLevel="0" collapsed="false">
      <c r="A19" s="5" t="s">
        <v>53</v>
      </c>
      <c r="B19" s="5" t="s">
        <v>19</v>
      </c>
      <c r="C19" s="14" t="s">
        <v>54</v>
      </c>
      <c r="D19" s="15" t="s">
        <v>55</v>
      </c>
      <c r="E19" s="16" t="s">
        <v>45</v>
      </c>
      <c r="F19" s="17" t="n">
        <v>13</v>
      </c>
      <c r="G19" s="17" t="n">
        <v>3.05</v>
      </c>
      <c r="H19" s="17" t="n">
        <f aca="false">ROUND(F19*G19,2)</f>
        <v>39.65</v>
      </c>
    </row>
    <row r="20" customFormat="false" ht="15.75" hidden="false" customHeight="false" outlineLevel="0" collapsed="false">
      <c r="A20" s="5" t="s">
        <v>56</v>
      </c>
      <c r="B20" s="5" t="s">
        <v>19</v>
      </c>
      <c r="C20" s="14" t="s">
        <v>57</v>
      </c>
      <c r="D20" s="15" t="s">
        <v>58</v>
      </c>
      <c r="E20" s="16" t="s">
        <v>22</v>
      </c>
      <c r="F20" s="17" t="n">
        <v>1</v>
      </c>
      <c r="G20" s="17" t="n">
        <v>16.48</v>
      </c>
      <c r="H20" s="17" t="n">
        <f aca="false">ROUND(F20*G20,2)</f>
        <v>16.48</v>
      </c>
    </row>
    <row r="21" customFormat="false" ht="45" hidden="false" customHeight="false" outlineLevel="0" collapsed="false">
      <c r="A21" s="5" t="s">
        <v>59</v>
      </c>
      <c r="B21" s="5" t="s">
        <v>19</v>
      </c>
      <c r="C21" s="14" t="s">
        <v>60</v>
      </c>
      <c r="D21" s="15" t="s">
        <v>61</v>
      </c>
      <c r="E21" s="16" t="s">
        <v>22</v>
      </c>
      <c r="F21" s="17" t="n">
        <v>3</v>
      </c>
      <c r="G21" s="17" t="n">
        <v>6.4</v>
      </c>
      <c r="H21" s="17" t="n">
        <f aca="false">ROUND(F21*G21,2)</f>
        <v>19.2</v>
      </c>
    </row>
    <row r="22" customFormat="false" ht="15.75" hidden="false" customHeight="false" outlineLevel="0" collapsed="false">
      <c r="A22" s="5" t="s">
        <v>62</v>
      </c>
      <c r="B22" s="5" t="s">
        <v>19</v>
      </c>
      <c r="C22" s="14" t="s">
        <v>63</v>
      </c>
      <c r="D22" s="15" t="s">
        <v>64</v>
      </c>
      <c r="E22" s="16" t="s">
        <v>22</v>
      </c>
      <c r="F22" s="17" t="n">
        <v>1</v>
      </c>
      <c r="G22" s="17" t="n">
        <v>35.6</v>
      </c>
      <c r="H22" s="17" t="n">
        <f aca="false">ROUND(F22*G22,2)</f>
        <v>35.6</v>
      </c>
    </row>
    <row r="23" customFormat="false" ht="30" hidden="false" customHeight="false" outlineLevel="0" collapsed="false">
      <c r="A23" s="5" t="s">
        <v>65</v>
      </c>
      <c r="B23" s="5" t="s">
        <v>42</v>
      </c>
      <c r="C23" s="14" t="s">
        <v>66</v>
      </c>
      <c r="D23" s="15" t="s">
        <v>67</v>
      </c>
      <c r="E23" s="16" t="s">
        <v>22</v>
      </c>
      <c r="F23" s="17" t="n">
        <v>312</v>
      </c>
      <c r="G23" s="17" t="n">
        <v>0.93</v>
      </c>
      <c r="H23" s="17" t="n">
        <f aca="false">ROUND(F23*G23,2)</f>
        <v>290.16</v>
      </c>
    </row>
    <row r="24" customFormat="false" ht="30" hidden="false" customHeight="false" outlineLevel="0" collapsed="false">
      <c r="A24" s="5" t="s">
        <v>68</v>
      </c>
      <c r="B24" s="5" t="s">
        <v>42</v>
      </c>
      <c r="C24" s="14" t="s">
        <v>69</v>
      </c>
      <c r="D24" s="15" t="s">
        <v>70</v>
      </c>
      <c r="E24" s="16" t="s">
        <v>45</v>
      </c>
      <c r="F24" s="17" t="n">
        <v>3374</v>
      </c>
      <c r="G24" s="17" t="n">
        <v>0.48</v>
      </c>
      <c r="H24" s="17" t="n">
        <f aca="false">ROUND(F24*G24,2)</f>
        <v>1619.52</v>
      </c>
    </row>
    <row r="25" customFormat="false" ht="30" hidden="false" customHeight="false" outlineLevel="0" collapsed="false">
      <c r="A25" s="5" t="s">
        <v>71</v>
      </c>
      <c r="B25" s="5" t="s">
        <v>19</v>
      </c>
      <c r="C25" s="14" t="s">
        <v>72</v>
      </c>
      <c r="D25" s="15" t="s">
        <v>73</v>
      </c>
      <c r="E25" s="16" t="s">
        <v>22</v>
      </c>
      <c r="F25" s="17" t="n">
        <v>37</v>
      </c>
      <c r="G25" s="17" t="n">
        <v>0.48</v>
      </c>
      <c r="H25" s="17" t="n">
        <f aca="false">ROUND(F25*G25,2)</f>
        <v>17.76</v>
      </c>
    </row>
    <row r="26" customFormat="false" ht="31.5" hidden="false" customHeight="false" outlineLevel="0" collapsed="false">
      <c r="A26" s="5" t="s">
        <v>74</v>
      </c>
      <c r="B26" s="5" t="s">
        <v>19</v>
      </c>
      <c r="C26" s="14" t="s">
        <v>75</v>
      </c>
      <c r="D26" s="15" t="s">
        <v>76</v>
      </c>
      <c r="E26" s="16" t="s">
        <v>45</v>
      </c>
      <c r="F26" s="17" t="n">
        <v>259</v>
      </c>
      <c r="G26" s="17" t="n">
        <v>0.48</v>
      </c>
      <c r="H26" s="17" t="n">
        <f aca="false">ROUND(F26*G26,2)</f>
        <v>124.32</v>
      </c>
    </row>
    <row r="27" customFormat="false" ht="30" hidden="false" customHeight="false" outlineLevel="0" collapsed="false">
      <c r="A27" s="5" t="s">
        <v>77</v>
      </c>
      <c r="B27" s="5" t="s">
        <v>19</v>
      </c>
      <c r="C27" s="14" t="s">
        <v>78</v>
      </c>
      <c r="D27" s="15" t="s">
        <v>79</v>
      </c>
      <c r="E27" s="16" t="s">
        <v>49</v>
      </c>
      <c r="F27" s="17" t="n">
        <v>32.25</v>
      </c>
      <c r="G27" s="17" t="n">
        <v>17.71</v>
      </c>
      <c r="H27" s="17" t="n">
        <f aca="false">ROUND(F27*G27,2)</f>
        <v>571.15</v>
      </c>
    </row>
    <row r="28" customFormat="false" ht="30" hidden="false" customHeight="false" outlineLevel="0" collapsed="false">
      <c r="A28" s="5" t="s">
        <v>80</v>
      </c>
      <c r="B28" s="5" t="s">
        <v>42</v>
      </c>
      <c r="C28" s="14" t="s">
        <v>81</v>
      </c>
      <c r="D28" s="15" t="s">
        <v>82</v>
      </c>
      <c r="E28" s="16" t="s">
        <v>83</v>
      </c>
      <c r="F28" s="17" t="n">
        <v>3</v>
      </c>
      <c r="G28" s="17" t="n">
        <v>60.76</v>
      </c>
      <c r="H28" s="17" t="n">
        <f aca="false">ROUND(F28*G28,2)</f>
        <v>182.28</v>
      </c>
    </row>
    <row r="29" customFormat="false" ht="30" hidden="false" customHeight="false" outlineLevel="0" collapsed="false">
      <c r="A29" s="5" t="s">
        <v>84</v>
      </c>
      <c r="B29" s="5" t="s">
        <v>42</v>
      </c>
      <c r="C29" s="14" t="s">
        <v>85</v>
      </c>
      <c r="D29" s="15" t="s">
        <v>86</v>
      </c>
      <c r="E29" s="16" t="s">
        <v>22</v>
      </c>
      <c r="F29" s="17" t="n">
        <v>112</v>
      </c>
      <c r="G29" s="17" t="n">
        <v>1.2</v>
      </c>
      <c r="H29" s="17" t="n">
        <f aca="false">ROUND(F29*G29,2)</f>
        <v>134.4</v>
      </c>
    </row>
    <row r="30" customFormat="false" ht="30" hidden="false" customHeight="false" outlineLevel="0" collapsed="false">
      <c r="A30" s="5" t="s">
        <v>87</v>
      </c>
      <c r="B30" s="5" t="s">
        <v>42</v>
      </c>
      <c r="C30" s="14" t="s">
        <v>88</v>
      </c>
      <c r="D30" s="15" t="s">
        <v>89</v>
      </c>
      <c r="E30" s="16" t="s">
        <v>22</v>
      </c>
      <c r="F30" s="17" t="n">
        <v>1</v>
      </c>
      <c r="G30" s="17" t="n">
        <v>69.68</v>
      </c>
      <c r="H30" s="17" t="n">
        <f aca="false">ROUND(F30*G30,2)</f>
        <v>69.68</v>
      </c>
    </row>
    <row r="31" customFormat="false" ht="30" hidden="false" customHeight="false" outlineLevel="0" collapsed="false">
      <c r="A31" s="5" t="s">
        <v>90</v>
      </c>
      <c r="B31" s="5" t="s">
        <v>42</v>
      </c>
      <c r="C31" s="14" t="s">
        <v>91</v>
      </c>
      <c r="D31" s="15" t="s">
        <v>92</v>
      </c>
      <c r="E31" s="16" t="s">
        <v>93</v>
      </c>
      <c r="F31" s="17" t="n">
        <v>0.15</v>
      </c>
      <c r="G31" s="17" t="n">
        <v>40.73</v>
      </c>
      <c r="H31" s="17" t="n">
        <f aca="false">ROUND(F31*G31,2)</f>
        <v>6.11</v>
      </c>
    </row>
    <row r="32" customFormat="false" ht="15.75" hidden="false" customHeight="false" outlineLevel="0" collapsed="false">
      <c r="A32" s="8" t="n">
        <v>3</v>
      </c>
      <c r="B32" s="8"/>
      <c r="C32" s="9"/>
      <c r="D32" s="10" t="s">
        <v>94</v>
      </c>
      <c r="E32" s="11"/>
      <c r="F32" s="12"/>
      <c r="G32" s="13"/>
      <c r="H32" s="13" t="n">
        <f aca="false">SUM(H33:H82)</f>
        <v>34444.6</v>
      </c>
    </row>
    <row r="33" customFormat="false" ht="45" hidden="false" customHeight="false" outlineLevel="0" collapsed="false">
      <c r="A33" s="5" t="s">
        <v>95</v>
      </c>
      <c r="B33" s="5" t="s">
        <v>19</v>
      </c>
      <c r="C33" s="14" t="s">
        <v>96</v>
      </c>
      <c r="D33" s="15" t="s">
        <v>97</v>
      </c>
      <c r="E33" s="16" t="s">
        <v>22</v>
      </c>
      <c r="F33" s="17" t="n">
        <v>1</v>
      </c>
      <c r="G33" s="17" t="n">
        <v>1953.34</v>
      </c>
      <c r="H33" s="17" t="n">
        <f aca="false">ROUND(F33*G33,2)</f>
        <v>1953.34</v>
      </c>
    </row>
    <row r="34" customFormat="false" ht="60" hidden="false" customHeight="false" outlineLevel="0" collapsed="false">
      <c r="A34" s="5" t="s">
        <v>98</v>
      </c>
      <c r="B34" s="5" t="s">
        <v>19</v>
      </c>
      <c r="C34" s="14" t="s">
        <v>99</v>
      </c>
      <c r="D34" s="15" t="s">
        <v>100</v>
      </c>
      <c r="E34" s="16" t="s">
        <v>22</v>
      </c>
      <c r="F34" s="17" t="n">
        <v>1</v>
      </c>
      <c r="G34" s="17" t="n">
        <v>4454.29</v>
      </c>
      <c r="H34" s="17" t="n">
        <f aca="false">ROUND(F34*G34,2)</f>
        <v>4454.29</v>
      </c>
    </row>
    <row r="35" customFormat="false" ht="60" hidden="false" customHeight="false" outlineLevel="0" collapsed="false">
      <c r="A35" s="5" t="s">
        <v>101</v>
      </c>
      <c r="B35" s="5" t="s">
        <v>42</v>
      </c>
      <c r="C35" s="14" t="s">
        <v>102</v>
      </c>
      <c r="D35" s="15" t="s">
        <v>103</v>
      </c>
      <c r="E35" s="16" t="s">
        <v>22</v>
      </c>
      <c r="F35" s="17" t="n">
        <v>1</v>
      </c>
      <c r="G35" s="17" t="n">
        <v>78.84</v>
      </c>
      <c r="H35" s="17" t="n">
        <f aca="false">ROUND(F35*G35,2)</f>
        <v>78.84</v>
      </c>
    </row>
    <row r="36" customFormat="false" ht="60" hidden="false" customHeight="false" outlineLevel="0" collapsed="false">
      <c r="A36" s="5" t="s">
        <v>104</v>
      </c>
      <c r="B36" s="5" t="s">
        <v>42</v>
      </c>
      <c r="C36" s="14" t="s">
        <v>105</v>
      </c>
      <c r="D36" s="15" t="s">
        <v>106</v>
      </c>
      <c r="E36" s="16" t="s">
        <v>22</v>
      </c>
      <c r="F36" s="17" t="n">
        <v>1</v>
      </c>
      <c r="G36" s="17" t="n">
        <v>117.18</v>
      </c>
      <c r="H36" s="17" t="n">
        <f aca="false">ROUND(F36*G36,2)</f>
        <v>117.18</v>
      </c>
    </row>
    <row r="37" customFormat="false" ht="60" hidden="false" customHeight="false" outlineLevel="0" collapsed="false">
      <c r="A37" s="5" t="s">
        <v>107</v>
      </c>
      <c r="B37" s="5" t="s">
        <v>42</v>
      </c>
      <c r="C37" s="14" t="s">
        <v>108</v>
      </c>
      <c r="D37" s="15" t="s">
        <v>109</v>
      </c>
      <c r="E37" s="16" t="s">
        <v>22</v>
      </c>
      <c r="F37" s="17" t="n">
        <v>5</v>
      </c>
      <c r="G37" s="17" t="n">
        <v>288.65</v>
      </c>
      <c r="H37" s="17" t="n">
        <f aca="false">ROUND(F37*G37,2)</f>
        <v>1443.25</v>
      </c>
    </row>
    <row r="38" customFormat="false" ht="30" hidden="false" customHeight="false" outlineLevel="0" collapsed="false">
      <c r="A38" s="5" t="s">
        <v>110</v>
      </c>
      <c r="B38" s="5" t="s">
        <v>19</v>
      </c>
      <c r="C38" s="14" t="s">
        <v>111</v>
      </c>
      <c r="D38" s="15" t="s">
        <v>112</v>
      </c>
      <c r="E38" s="16" t="s">
        <v>22</v>
      </c>
      <c r="F38" s="17" t="n">
        <v>2</v>
      </c>
      <c r="G38" s="17" t="n">
        <v>276.22</v>
      </c>
      <c r="H38" s="17" t="n">
        <f aca="false">ROUND(F38*G38,2)</f>
        <v>552.44</v>
      </c>
    </row>
    <row r="39" customFormat="false" ht="15.75" hidden="false" customHeight="false" outlineLevel="0" collapsed="false">
      <c r="A39" s="5" t="s">
        <v>113</v>
      </c>
      <c r="B39" s="5" t="s">
        <v>19</v>
      </c>
      <c r="C39" s="14" t="s">
        <v>114</v>
      </c>
      <c r="D39" s="15" t="s">
        <v>115</v>
      </c>
      <c r="E39" s="16" t="s">
        <v>22</v>
      </c>
      <c r="F39" s="17" t="n">
        <v>1</v>
      </c>
      <c r="G39" s="17" t="n">
        <v>227.39</v>
      </c>
      <c r="H39" s="17" t="n">
        <f aca="false">ROUND(F39*G39,2)</f>
        <v>227.39</v>
      </c>
    </row>
    <row r="40" customFormat="false" ht="15.75" hidden="false" customHeight="false" outlineLevel="0" collapsed="false">
      <c r="A40" s="5" t="s">
        <v>116</v>
      </c>
      <c r="B40" s="5" t="s">
        <v>19</v>
      </c>
      <c r="C40" s="14" t="s">
        <v>117</v>
      </c>
      <c r="D40" s="15" t="s">
        <v>118</v>
      </c>
      <c r="E40" s="16" t="s">
        <v>22</v>
      </c>
      <c r="F40" s="17" t="n">
        <v>1</v>
      </c>
      <c r="G40" s="17" t="n">
        <v>171.54</v>
      </c>
      <c r="H40" s="17" t="n">
        <f aca="false">ROUND(F40*G40,2)</f>
        <v>171.54</v>
      </c>
    </row>
    <row r="41" customFormat="false" ht="30" hidden="false" customHeight="false" outlineLevel="0" collapsed="false">
      <c r="A41" s="5" t="s">
        <v>119</v>
      </c>
      <c r="B41" s="5" t="s">
        <v>19</v>
      </c>
      <c r="C41" s="14" t="s">
        <v>120</v>
      </c>
      <c r="D41" s="15" t="s">
        <v>121</v>
      </c>
      <c r="E41" s="16" t="s">
        <v>22</v>
      </c>
      <c r="F41" s="17" t="n">
        <v>1</v>
      </c>
      <c r="G41" s="17" t="n">
        <v>211.07</v>
      </c>
      <c r="H41" s="17" t="n">
        <f aca="false">ROUND(F41*G41,2)</f>
        <v>211.07</v>
      </c>
    </row>
    <row r="42" customFormat="false" ht="15.75" hidden="false" customHeight="false" outlineLevel="0" collapsed="false">
      <c r="A42" s="5" t="s">
        <v>122</v>
      </c>
      <c r="B42" s="5" t="s">
        <v>19</v>
      </c>
      <c r="C42" s="14" t="s">
        <v>123</v>
      </c>
      <c r="D42" s="15" t="s">
        <v>124</v>
      </c>
      <c r="E42" s="16" t="s">
        <v>22</v>
      </c>
      <c r="F42" s="17" t="n">
        <v>1</v>
      </c>
      <c r="G42" s="17" t="n">
        <v>4702.04</v>
      </c>
      <c r="H42" s="17" t="n">
        <f aca="false">ROUND(F42*G42,2)</f>
        <v>4702.04</v>
      </c>
    </row>
    <row r="43" customFormat="false" ht="45" hidden="false" customHeight="false" outlineLevel="0" collapsed="false">
      <c r="A43" s="5" t="s">
        <v>125</v>
      </c>
      <c r="B43" s="5" t="s">
        <v>42</v>
      </c>
      <c r="C43" s="14" t="s">
        <v>126</v>
      </c>
      <c r="D43" s="15" t="s">
        <v>127</v>
      </c>
      <c r="E43" s="16" t="s">
        <v>22</v>
      </c>
      <c r="F43" s="17" t="n">
        <v>9</v>
      </c>
      <c r="G43" s="17" t="n">
        <v>110.62</v>
      </c>
      <c r="H43" s="17" t="n">
        <f aca="false">ROUND(F43*G43,2)</f>
        <v>995.58</v>
      </c>
    </row>
    <row r="44" customFormat="false" ht="45" hidden="false" customHeight="false" outlineLevel="0" collapsed="false">
      <c r="A44" s="5" t="s">
        <v>128</v>
      </c>
      <c r="B44" s="5" t="s">
        <v>42</v>
      </c>
      <c r="C44" s="14" t="s">
        <v>129</v>
      </c>
      <c r="D44" s="15" t="s">
        <v>130</v>
      </c>
      <c r="E44" s="16" t="s">
        <v>22</v>
      </c>
      <c r="F44" s="17" t="n">
        <v>5</v>
      </c>
      <c r="G44" s="17" t="n">
        <v>55.96</v>
      </c>
      <c r="H44" s="17" t="n">
        <f aca="false">ROUND(F44*G44,2)</f>
        <v>279.8</v>
      </c>
    </row>
    <row r="45" customFormat="false" ht="45" hidden="false" customHeight="false" outlineLevel="0" collapsed="false">
      <c r="A45" s="5" t="s">
        <v>131</v>
      </c>
      <c r="B45" s="5" t="s">
        <v>42</v>
      </c>
      <c r="C45" s="14" t="s">
        <v>132</v>
      </c>
      <c r="D45" s="15" t="s">
        <v>133</v>
      </c>
      <c r="E45" s="16" t="s">
        <v>22</v>
      </c>
      <c r="F45" s="17" t="n">
        <v>2</v>
      </c>
      <c r="G45" s="17" t="n">
        <v>37.64</v>
      </c>
      <c r="H45" s="17" t="n">
        <f aca="false">ROUND(F45*G45,2)</f>
        <v>75.28</v>
      </c>
    </row>
    <row r="46" customFormat="false" ht="45" hidden="false" customHeight="false" outlineLevel="0" collapsed="false">
      <c r="A46" s="5" t="s">
        <v>134</v>
      </c>
      <c r="B46" s="5" t="s">
        <v>42</v>
      </c>
      <c r="C46" s="14" t="s">
        <v>135</v>
      </c>
      <c r="D46" s="15" t="s">
        <v>136</v>
      </c>
      <c r="E46" s="16" t="s">
        <v>22</v>
      </c>
      <c r="F46" s="17" t="n">
        <v>3</v>
      </c>
      <c r="G46" s="17" t="n">
        <v>151.44</v>
      </c>
      <c r="H46" s="17" t="n">
        <f aca="false">ROUND(F46*G46,2)</f>
        <v>454.32</v>
      </c>
    </row>
    <row r="47" customFormat="false" ht="45" hidden="false" customHeight="false" outlineLevel="0" collapsed="false">
      <c r="A47" s="5" t="s">
        <v>137</v>
      </c>
      <c r="B47" s="5" t="s">
        <v>19</v>
      </c>
      <c r="C47" s="14" t="s">
        <v>138</v>
      </c>
      <c r="D47" s="15" t="s">
        <v>139</v>
      </c>
      <c r="E47" s="16" t="s">
        <v>22</v>
      </c>
      <c r="F47" s="17" t="n">
        <v>4</v>
      </c>
      <c r="G47" s="17" t="n">
        <v>159.58</v>
      </c>
      <c r="H47" s="17" t="n">
        <f aca="false">ROUND(F47*G47,2)</f>
        <v>638.32</v>
      </c>
    </row>
    <row r="48" customFormat="false" ht="45" hidden="false" customHeight="false" outlineLevel="0" collapsed="false">
      <c r="A48" s="5" t="s">
        <v>140</v>
      </c>
      <c r="B48" s="5" t="s">
        <v>19</v>
      </c>
      <c r="C48" s="14" t="s">
        <v>141</v>
      </c>
      <c r="D48" s="15" t="s">
        <v>142</v>
      </c>
      <c r="E48" s="16" t="s">
        <v>22</v>
      </c>
      <c r="F48" s="17" t="n">
        <v>1</v>
      </c>
      <c r="G48" s="17" t="n">
        <v>61.23</v>
      </c>
      <c r="H48" s="17" t="n">
        <f aca="false">ROUND(F48*G48,2)</f>
        <v>61.23</v>
      </c>
    </row>
    <row r="49" customFormat="false" ht="45" hidden="false" customHeight="false" outlineLevel="0" collapsed="false">
      <c r="A49" s="5" t="s">
        <v>143</v>
      </c>
      <c r="B49" s="5" t="s">
        <v>42</v>
      </c>
      <c r="C49" s="14" t="s">
        <v>144</v>
      </c>
      <c r="D49" s="15" t="s">
        <v>145</v>
      </c>
      <c r="E49" s="16" t="s">
        <v>22</v>
      </c>
      <c r="F49" s="17" t="n">
        <v>6</v>
      </c>
      <c r="G49" s="17" t="n">
        <v>160.23</v>
      </c>
      <c r="H49" s="17" t="n">
        <f aca="false">ROUND(F49*G49,2)</f>
        <v>961.38</v>
      </c>
    </row>
    <row r="50" customFormat="false" ht="45" hidden="false" customHeight="false" outlineLevel="0" collapsed="false">
      <c r="A50" s="5" t="s">
        <v>146</v>
      </c>
      <c r="B50" s="5" t="s">
        <v>42</v>
      </c>
      <c r="C50" s="14" t="s">
        <v>147</v>
      </c>
      <c r="D50" s="15" t="s">
        <v>148</v>
      </c>
      <c r="E50" s="16" t="s">
        <v>22</v>
      </c>
      <c r="F50" s="17" t="n">
        <v>1</v>
      </c>
      <c r="G50" s="17" t="n">
        <v>75.49</v>
      </c>
      <c r="H50" s="17" t="n">
        <f aca="false">ROUND(F50*G50,2)</f>
        <v>75.49</v>
      </c>
    </row>
    <row r="51" customFormat="false" ht="45" hidden="false" customHeight="false" outlineLevel="0" collapsed="false">
      <c r="A51" s="5" t="s">
        <v>149</v>
      </c>
      <c r="B51" s="5" t="s">
        <v>42</v>
      </c>
      <c r="C51" s="14" t="s">
        <v>150</v>
      </c>
      <c r="D51" s="15" t="s">
        <v>151</v>
      </c>
      <c r="E51" s="16" t="s">
        <v>22</v>
      </c>
      <c r="F51" s="17" t="n">
        <v>14</v>
      </c>
      <c r="G51" s="17" t="n">
        <v>68.51</v>
      </c>
      <c r="H51" s="17" t="n">
        <f aca="false">ROUND(F51*G51,2)</f>
        <v>959.14</v>
      </c>
    </row>
    <row r="52" customFormat="false" ht="45" hidden="false" customHeight="false" outlineLevel="0" collapsed="false">
      <c r="A52" s="5" t="s">
        <v>152</v>
      </c>
      <c r="B52" s="5" t="s">
        <v>42</v>
      </c>
      <c r="C52" s="14" t="s">
        <v>153</v>
      </c>
      <c r="D52" s="15" t="s">
        <v>154</v>
      </c>
      <c r="E52" s="16" t="s">
        <v>22</v>
      </c>
      <c r="F52" s="17" t="n">
        <v>2</v>
      </c>
      <c r="G52" s="17" t="n">
        <v>50.38</v>
      </c>
      <c r="H52" s="17" t="n">
        <f aca="false">ROUND(F52*G52,2)</f>
        <v>100.76</v>
      </c>
    </row>
    <row r="53" customFormat="false" ht="45" hidden="false" customHeight="false" outlineLevel="0" collapsed="false">
      <c r="A53" s="5" t="s">
        <v>155</v>
      </c>
      <c r="B53" s="5" t="s">
        <v>42</v>
      </c>
      <c r="C53" s="14" t="s">
        <v>156</v>
      </c>
      <c r="D53" s="15" t="s">
        <v>157</v>
      </c>
      <c r="E53" s="16" t="s">
        <v>22</v>
      </c>
      <c r="F53" s="17" t="n">
        <v>2</v>
      </c>
      <c r="G53" s="17" t="n">
        <v>38.18</v>
      </c>
      <c r="H53" s="17" t="n">
        <f aca="false">ROUND(F53*G53,2)</f>
        <v>76.36</v>
      </c>
    </row>
    <row r="54" customFormat="false" ht="45" hidden="false" customHeight="false" outlineLevel="0" collapsed="false">
      <c r="A54" s="5" t="s">
        <v>158</v>
      </c>
      <c r="B54" s="5" t="s">
        <v>42</v>
      </c>
      <c r="C54" s="14" t="s">
        <v>159</v>
      </c>
      <c r="D54" s="15" t="s">
        <v>160</v>
      </c>
      <c r="E54" s="16" t="s">
        <v>22</v>
      </c>
      <c r="F54" s="17" t="n">
        <v>1</v>
      </c>
      <c r="G54" s="17" t="n">
        <v>26.11</v>
      </c>
      <c r="H54" s="17" t="n">
        <f aca="false">ROUND(F54*G54,2)</f>
        <v>26.11</v>
      </c>
    </row>
    <row r="55" customFormat="false" ht="45" hidden="false" customHeight="false" outlineLevel="0" collapsed="false">
      <c r="A55" s="5" t="s">
        <v>161</v>
      </c>
      <c r="B55" s="5" t="s">
        <v>19</v>
      </c>
      <c r="C55" s="14" t="s">
        <v>162</v>
      </c>
      <c r="D55" s="15" t="s">
        <v>163</v>
      </c>
      <c r="E55" s="16" t="s">
        <v>22</v>
      </c>
      <c r="F55" s="17" t="n">
        <v>2</v>
      </c>
      <c r="G55" s="17" t="n">
        <v>61.23</v>
      </c>
      <c r="H55" s="17" t="n">
        <f aca="false">ROUND(F55*G55,2)</f>
        <v>122.46</v>
      </c>
    </row>
    <row r="56" customFormat="false" ht="45" hidden="false" customHeight="false" outlineLevel="0" collapsed="false">
      <c r="A56" s="5" t="s">
        <v>164</v>
      </c>
      <c r="B56" s="5" t="s">
        <v>19</v>
      </c>
      <c r="C56" s="14" t="s">
        <v>165</v>
      </c>
      <c r="D56" s="15" t="s">
        <v>166</v>
      </c>
      <c r="E56" s="16" t="s">
        <v>22</v>
      </c>
      <c r="F56" s="17" t="n">
        <v>4</v>
      </c>
      <c r="G56" s="17" t="n">
        <v>28.11</v>
      </c>
      <c r="H56" s="17" t="n">
        <f aca="false">ROUND(F56*G56,2)</f>
        <v>112.44</v>
      </c>
    </row>
    <row r="57" customFormat="false" ht="60" hidden="false" customHeight="false" outlineLevel="0" collapsed="false">
      <c r="A57" s="5" t="s">
        <v>167</v>
      </c>
      <c r="B57" s="5" t="s">
        <v>42</v>
      </c>
      <c r="C57" s="14" t="s">
        <v>168</v>
      </c>
      <c r="D57" s="15" t="s">
        <v>169</v>
      </c>
      <c r="E57" s="16" t="s">
        <v>45</v>
      </c>
      <c r="F57" s="17" t="n">
        <v>15</v>
      </c>
      <c r="G57" s="17" t="n">
        <v>148.77</v>
      </c>
      <c r="H57" s="17" t="n">
        <f aca="false">ROUND(F57*G57,2)</f>
        <v>2231.55</v>
      </c>
    </row>
    <row r="58" customFormat="false" ht="60" hidden="false" customHeight="false" outlineLevel="0" collapsed="false">
      <c r="A58" s="5" t="s">
        <v>170</v>
      </c>
      <c r="B58" s="5" t="s">
        <v>42</v>
      </c>
      <c r="C58" s="14" t="s">
        <v>171</v>
      </c>
      <c r="D58" s="15" t="s">
        <v>172</v>
      </c>
      <c r="E58" s="16" t="s">
        <v>45</v>
      </c>
      <c r="F58" s="17" t="n">
        <v>9</v>
      </c>
      <c r="G58" s="17" t="n">
        <v>85.08</v>
      </c>
      <c r="H58" s="17" t="n">
        <f aca="false">ROUND(F58*G58,2)</f>
        <v>765.72</v>
      </c>
    </row>
    <row r="59" customFormat="false" ht="45" hidden="false" customHeight="false" outlineLevel="0" collapsed="false">
      <c r="A59" s="5" t="s">
        <v>173</v>
      </c>
      <c r="B59" s="5" t="s">
        <v>42</v>
      </c>
      <c r="C59" s="14" t="s">
        <v>174</v>
      </c>
      <c r="D59" s="15" t="s">
        <v>175</v>
      </c>
      <c r="E59" s="16" t="s">
        <v>45</v>
      </c>
      <c r="F59" s="17" t="n">
        <v>2</v>
      </c>
      <c r="G59" s="17" t="n">
        <v>59.11</v>
      </c>
      <c r="H59" s="17" t="n">
        <f aca="false">ROUND(F59*G59,2)</f>
        <v>118.22</v>
      </c>
    </row>
    <row r="60" customFormat="false" ht="15.75" hidden="false" customHeight="false" outlineLevel="0" collapsed="false">
      <c r="A60" s="5" t="s">
        <v>176</v>
      </c>
      <c r="B60" s="5" t="s">
        <v>19</v>
      </c>
      <c r="C60" s="14" t="s">
        <v>177</v>
      </c>
      <c r="D60" s="15" t="s">
        <v>178</v>
      </c>
      <c r="E60" s="16" t="s">
        <v>22</v>
      </c>
      <c r="F60" s="17" t="n">
        <v>10</v>
      </c>
      <c r="G60" s="17" t="n">
        <v>5.96</v>
      </c>
      <c r="H60" s="17" t="n">
        <f aca="false">ROUND(F60*G60,2)</f>
        <v>59.6</v>
      </c>
    </row>
    <row r="61" customFormat="false" ht="15.75" hidden="false" customHeight="false" outlineLevel="0" collapsed="false">
      <c r="A61" s="5" t="s">
        <v>179</v>
      </c>
      <c r="B61" s="5" t="s">
        <v>19</v>
      </c>
      <c r="C61" s="14" t="s">
        <v>180</v>
      </c>
      <c r="D61" s="15" t="s">
        <v>181</v>
      </c>
      <c r="E61" s="16" t="s">
        <v>22</v>
      </c>
      <c r="F61" s="17" t="n">
        <v>6</v>
      </c>
      <c r="G61" s="17" t="n">
        <v>4.64</v>
      </c>
      <c r="H61" s="17" t="n">
        <f aca="false">ROUND(F61*G61,2)</f>
        <v>27.84</v>
      </c>
    </row>
    <row r="62" customFormat="false" ht="60" hidden="false" customHeight="false" outlineLevel="0" collapsed="false">
      <c r="A62" s="5" t="s">
        <v>182</v>
      </c>
      <c r="B62" s="5" t="s">
        <v>42</v>
      </c>
      <c r="C62" s="14" t="s">
        <v>183</v>
      </c>
      <c r="D62" s="15" t="s">
        <v>184</v>
      </c>
      <c r="E62" s="16" t="s">
        <v>49</v>
      </c>
      <c r="F62" s="17" t="n">
        <v>0.6</v>
      </c>
      <c r="G62" s="17" t="n">
        <v>74.15</v>
      </c>
      <c r="H62" s="17" t="n">
        <f aca="false">ROUND(F62*G62,2)</f>
        <v>44.49</v>
      </c>
    </row>
    <row r="63" customFormat="false" ht="45" hidden="false" customHeight="false" outlineLevel="0" collapsed="false">
      <c r="A63" s="5" t="s">
        <v>185</v>
      </c>
      <c r="B63" s="5" t="s">
        <v>42</v>
      </c>
      <c r="C63" s="14" t="s">
        <v>186</v>
      </c>
      <c r="D63" s="15" t="s">
        <v>187</v>
      </c>
      <c r="E63" s="16" t="s">
        <v>49</v>
      </c>
      <c r="F63" s="17" t="n">
        <v>1.02</v>
      </c>
      <c r="G63" s="17" t="n">
        <v>114.44</v>
      </c>
      <c r="H63" s="17" t="n">
        <f aca="false">ROUND(F63*G63,2)</f>
        <v>116.73</v>
      </c>
    </row>
    <row r="64" customFormat="false" ht="60" hidden="false" customHeight="false" outlineLevel="0" collapsed="false">
      <c r="A64" s="5" t="s">
        <v>188</v>
      </c>
      <c r="B64" s="5" t="s">
        <v>42</v>
      </c>
      <c r="C64" s="14" t="s">
        <v>189</v>
      </c>
      <c r="D64" s="15" t="s">
        <v>190</v>
      </c>
      <c r="E64" s="16" t="s">
        <v>49</v>
      </c>
      <c r="F64" s="17" t="n">
        <v>4.31</v>
      </c>
      <c r="G64" s="17" t="n">
        <v>5.44</v>
      </c>
      <c r="H64" s="17" t="n">
        <f aca="false">ROUND(F64*G64,2)</f>
        <v>23.45</v>
      </c>
    </row>
    <row r="65" customFormat="false" ht="45" hidden="false" customHeight="false" outlineLevel="0" collapsed="false">
      <c r="A65" s="5" t="s">
        <v>191</v>
      </c>
      <c r="B65" s="5" t="s">
        <v>42</v>
      </c>
      <c r="C65" s="14" t="s">
        <v>192</v>
      </c>
      <c r="D65" s="15" t="s">
        <v>193</v>
      </c>
      <c r="E65" s="16" t="s">
        <v>49</v>
      </c>
      <c r="F65" s="17" t="n">
        <v>4.31</v>
      </c>
      <c r="G65" s="17" t="n">
        <v>29.36</v>
      </c>
      <c r="H65" s="17" t="n">
        <f aca="false">ROUND(F65*G65,2)</f>
        <v>126.54</v>
      </c>
    </row>
    <row r="66" customFormat="false" ht="30" hidden="false" customHeight="false" outlineLevel="0" collapsed="false">
      <c r="A66" s="5" t="s">
        <v>194</v>
      </c>
      <c r="B66" s="5" t="s">
        <v>42</v>
      </c>
      <c r="C66" s="14" t="s">
        <v>195</v>
      </c>
      <c r="D66" s="15" t="s">
        <v>196</v>
      </c>
      <c r="E66" s="16" t="s">
        <v>49</v>
      </c>
      <c r="F66" s="17" t="n">
        <v>1.02</v>
      </c>
      <c r="G66" s="17" t="n">
        <v>190.76</v>
      </c>
      <c r="H66" s="17" t="n">
        <f aca="false">ROUND(F66*G66,2)</f>
        <v>194.58</v>
      </c>
    </row>
    <row r="67" customFormat="false" ht="45" hidden="false" customHeight="false" outlineLevel="0" collapsed="false">
      <c r="A67" s="5" t="s">
        <v>197</v>
      </c>
      <c r="B67" s="5" t="s">
        <v>19</v>
      </c>
      <c r="C67" s="14" t="s">
        <v>198</v>
      </c>
      <c r="D67" s="15" t="s">
        <v>199</v>
      </c>
      <c r="E67" s="16" t="s">
        <v>49</v>
      </c>
      <c r="F67" s="17" t="n">
        <v>5.14</v>
      </c>
      <c r="G67" s="17" t="n">
        <v>8.37</v>
      </c>
      <c r="H67" s="17" t="n">
        <f aca="false">ROUND(F67*G67,2)</f>
        <v>43.02</v>
      </c>
    </row>
    <row r="68" customFormat="false" ht="60" hidden="false" customHeight="false" outlineLevel="0" collapsed="false">
      <c r="A68" s="5" t="s">
        <v>200</v>
      </c>
      <c r="B68" s="5" t="s">
        <v>42</v>
      </c>
      <c r="C68" s="14" t="s">
        <v>201</v>
      </c>
      <c r="D68" s="15" t="s">
        <v>202</v>
      </c>
      <c r="E68" s="16" t="s">
        <v>49</v>
      </c>
      <c r="F68" s="17" t="n">
        <v>5.14</v>
      </c>
      <c r="G68" s="17" t="n">
        <v>35.1</v>
      </c>
      <c r="H68" s="17" t="n">
        <f aca="false">ROUND(F68*G68,2)</f>
        <v>180.41</v>
      </c>
    </row>
    <row r="69" customFormat="false" ht="60" hidden="false" customHeight="false" outlineLevel="0" collapsed="false">
      <c r="A69" s="5" t="s">
        <v>203</v>
      </c>
      <c r="B69" s="5" t="s">
        <v>19</v>
      </c>
      <c r="C69" s="14" t="s">
        <v>204</v>
      </c>
      <c r="D69" s="15" t="s">
        <v>205</v>
      </c>
      <c r="E69" s="16" t="s">
        <v>22</v>
      </c>
      <c r="F69" s="17" t="n">
        <v>1</v>
      </c>
      <c r="G69" s="17" t="n">
        <v>6530.83</v>
      </c>
      <c r="H69" s="17" t="n">
        <f aca="false">ROUND(F69*G69,2)</f>
        <v>6530.83</v>
      </c>
    </row>
    <row r="70" customFormat="false" ht="30" hidden="false" customHeight="false" outlineLevel="0" collapsed="false">
      <c r="A70" s="5" t="s">
        <v>206</v>
      </c>
      <c r="B70" s="5" t="s">
        <v>19</v>
      </c>
      <c r="C70" s="14" t="s">
        <v>207</v>
      </c>
      <c r="D70" s="15" t="s">
        <v>208</v>
      </c>
      <c r="E70" s="16" t="s">
        <v>22</v>
      </c>
      <c r="F70" s="17" t="n">
        <v>1</v>
      </c>
      <c r="G70" s="17" t="n">
        <v>254</v>
      </c>
      <c r="H70" s="17" t="n">
        <f aca="false">ROUND(F70*G70,2)</f>
        <v>254</v>
      </c>
    </row>
    <row r="71" customFormat="false" ht="45" hidden="false" customHeight="false" outlineLevel="0" collapsed="false">
      <c r="A71" s="5" t="s">
        <v>209</v>
      </c>
      <c r="B71" s="5" t="s">
        <v>42</v>
      </c>
      <c r="C71" s="14" t="s">
        <v>210</v>
      </c>
      <c r="D71" s="15" t="s">
        <v>211</v>
      </c>
      <c r="E71" s="16" t="s">
        <v>45</v>
      </c>
      <c r="F71" s="17" t="n">
        <v>9</v>
      </c>
      <c r="G71" s="17" t="n">
        <v>8.74</v>
      </c>
      <c r="H71" s="17" t="n">
        <f aca="false">ROUND(F71*G71,2)</f>
        <v>78.66</v>
      </c>
    </row>
    <row r="72" customFormat="false" ht="45" hidden="false" customHeight="false" outlineLevel="0" collapsed="false">
      <c r="A72" s="5" t="s">
        <v>212</v>
      </c>
      <c r="B72" s="5" t="s">
        <v>42</v>
      </c>
      <c r="C72" s="14" t="s">
        <v>213</v>
      </c>
      <c r="D72" s="15" t="s">
        <v>214</v>
      </c>
      <c r="E72" s="16" t="s">
        <v>22</v>
      </c>
      <c r="F72" s="17" t="n">
        <v>3</v>
      </c>
      <c r="G72" s="17" t="n">
        <v>10.36</v>
      </c>
      <c r="H72" s="17" t="n">
        <f aca="false">ROUND(F72*G72,2)</f>
        <v>31.08</v>
      </c>
    </row>
    <row r="73" customFormat="false" ht="45" hidden="false" customHeight="false" outlineLevel="0" collapsed="false">
      <c r="A73" s="5" t="s">
        <v>215</v>
      </c>
      <c r="B73" s="5" t="s">
        <v>42</v>
      </c>
      <c r="C73" s="14" t="s">
        <v>216</v>
      </c>
      <c r="D73" s="15" t="s">
        <v>217</v>
      </c>
      <c r="E73" s="16" t="s">
        <v>22</v>
      </c>
      <c r="F73" s="17" t="n">
        <v>6</v>
      </c>
      <c r="G73" s="17" t="n">
        <v>6.44</v>
      </c>
      <c r="H73" s="17" t="n">
        <f aca="false">ROUND(F73*G73,2)</f>
        <v>38.64</v>
      </c>
    </row>
    <row r="74" customFormat="false" ht="45" hidden="false" customHeight="false" outlineLevel="0" collapsed="false">
      <c r="A74" s="5" t="s">
        <v>218</v>
      </c>
      <c r="B74" s="5" t="s">
        <v>19</v>
      </c>
      <c r="C74" s="14" t="s">
        <v>219</v>
      </c>
      <c r="D74" s="15" t="s">
        <v>220</v>
      </c>
      <c r="E74" s="16" t="s">
        <v>45</v>
      </c>
      <c r="F74" s="17" t="n">
        <v>10</v>
      </c>
      <c r="G74" s="17" t="n">
        <v>12.64</v>
      </c>
      <c r="H74" s="17" t="n">
        <f aca="false">ROUND(F74*G74,2)</f>
        <v>126.4</v>
      </c>
    </row>
    <row r="75" customFormat="false" ht="30" hidden="false" customHeight="false" outlineLevel="0" collapsed="false">
      <c r="A75" s="5" t="s">
        <v>221</v>
      </c>
      <c r="B75" s="5" t="s">
        <v>19</v>
      </c>
      <c r="C75" s="14" t="s">
        <v>222</v>
      </c>
      <c r="D75" s="15" t="s">
        <v>223</v>
      </c>
      <c r="E75" s="16" t="s">
        <v>22</v>
      </c>
      <c r="F75" s="17" t="n">
        <v>10</v>
      </c>
      <c r="G75" s="17" t="n">
        <v>4.97</v>
      </c>
      <c r="H75" s="17" t="n">
        <f aca="false">ROUND(F75*G75,2)</f>
        <v>49.7</v>
      </c>
    </row>
    <row r="76" customFormat="false" ht="45" hidden="false" customHeight="false" outlineLevel="0" collapsed="false">
      <c r="A76" s="5" t="s">
        <v>224</v>
      </c>
      <c r="B76" s="5" t="s">
        <v>42</v>
      </c>
      <c r="C76" s="14" t="s">
        <v>225</v>
      </c>
      <c r="D76" s="15" t="s">
        <v>226</v>
      </c>
      <c r="E76" s="16" t="s">
        <v>22</v>
      </c>
      <c r="F76" s="17" t="n">
        <v>4</v>
      </c>
      <c r="G76" s="17" t="n">
        <v>32.63</v>
      </c>
      <c r="H76" s="17" t="n">
        <f aca="false">ROUND(F76*G76,2)</f>
        <v>130.52</v>
      </c>
    </row>
    <row r="77" customFormat="false" ht="45" hidden="false" customHeight="false" outlineLevel="0" collapsed="false">
      <c r="A77" s="5" t="s">
        <v>227</v>
      </c>
      <c r="B77" s="5" t="s">
        <v>42</v>
      </c>
      <c r="C77" s="14" t="s">
        <v>228</v>
      </c>
      <c r="D77" s="15" t="s">
        <v>229</v>
      </c>
      <c r="E77" s="16" t="s">
        <v>45</v>
      </c>
      <c r="F77" s="17" t="n">
        <v>50</v>
      </c>
      <c r="G77" s="17" t="n">
        <v>2.54</v>
      </c>
      <c r="H77" s="17" t="n">
        <f aca="false">ROUND(F77*G77,2)</f>
        <v>127</v>
      </c>
    </row>
    <row r="78" customFormat="false" ht="45" hidden="false" customHeight="false" outlineLevel="0" collapsed="false">
      <c r="A78" s="5" t="s">
        <v>230</v>
      </c>
      <c r="B78" s="5" t="s">
        <v>42</v>
      </c>
      <c r="C78" s="14" t="s">
        <v>231</v>
      </c>
      <c r="D78" s="15" t="s">
        <v>232</v>
      </c>
      <c r="E78" s="16" t="s">
        <v>45</v>
      </c>
      <c r="F78" s="17" t="n">
        <v>120</v>
      </c>
      <c r="G78" s="17" t="n">
        <v>6.2</v>
      </c>
      <c r="H78" s="17" t="n">
        <f aca="false">ROUND(F78*G78,2)</f>
        <v>744</v>
      </c>
    </row>
    <row r="79" customFormat="false" ht="45" hidden="false" customHeight="false" outlineLevel="0" collapsed="false">
      <c r="A79" s="5" t="s">
        <v>233</v>
      </c>
      <c r="B79" s="5" t="s">
        <v>19</v>
      </c>
      <c r="C79" s="14" t="s">
        <v>234</v>
      </c>
      <c r="D79" s="15" t="s">
        <v>235</v>
      </c>
      <c r="E79" s="16" t="s">
        <v>45</v>
      </c>
      <c r="F79" s="17" t="n">
        <v>21</v>
      </c>
      <c r="G79" s="17" t="n">
        <v>113.12</v>
      </c>
      <c r="H79" s="17" t="n">
        <f aca="false">ROUND(F79*G79,2)</f>
        <v>2375.52</v>
      </c>
    </row>
    <row r="80" customFormat="false" ht="45" hidden="false" customHeight="false" outlineLevel="0" collapsed="false">
      <c r="A80" s="5" t="s">
        <v>236</v>
      </c>
      <c r="B80" s="5" t="s">
        <v>42</v>
      </c>
      <c r="C80" s="14" t="s">
        <v>237</v>
      </c>
      <c r="D80" s="15" t="s">
        <v>238</v>
      </c>
      <c r="E80" s="16" t="s">
        <v>22</v>
      </c>
      <c r="F80" s="17" t="n">
        <v>7</v>
      </c>
      <c r="G80" s="17" t="n">
        <v>147.6</v>
      </c>
      <c r="H80" s="17" t="n">
        <f aca="false">ROUND(F80*G80,2)</f>
        <v>1033.2</v>
      </c>
    </row>
    <row r="81" customFormat="false" ht="30" hidden="false" customHeight="false" outlineLevel="0" collapsed="false">
      <c r="A81" s="5" t="s">
        <v>239</v>
      </c>
      <c r="B81" s="5" t="s">
        <v>19</v>
      </c>
      <c r="C81" s="14" t="s">
        <v>240</v>
      </c>
      <c r="D81" s="15" t="s">
        <v>241</v>
      </c>
      <c r="E81" s="16" t="s">
        <v>22</v>
      </c>
      <c r="F81" s="17" t="n">
        <v>17</v>
      </c>
      <c r="G81" s="17" t="n">
        <v>6.61</v>
      </c>
      <c r="H81" s="17" t="n">
        <f aca="false">ROUND(F81*G81,2)</f>
        <v>112.37</v>
      </c>
    </row>
    <row r="82" customFormat="false" ht="30" hidden="false" customHeight="false" outlineLevel="0" collapsed="false">
      <c r="A82" s="5" t="s">
        <v>242</v>
      </c>
      <c r="B82" s="5" t="s">
        <v>19</v>
      </c>
      <c r="C82" s="14" t="s">
        <v>243</v>
      </c>
      <c r="D82" s="15" t="s">
        <v>244</v>
      </c>
      <c r="E82" s="16" t="s">
        <v>22</v>
      </c>
      <c r="F82" s="17" t="n">
        <v>1</v>
      </c>
      <c r="G82" s="17" t="n">
        <v>30.48</v>
      </c>
      <c r="H82" s="17" t="n">
        <f aca="false">ROUND(F82*G82,2)</f>
        <v>30.48</v>
      </c>
    </row>
    <row r="83" customFormat="false" ht="15.75" hidden="false" customHeight="false" outlineLevel="0" collapsed="false">
      <c r="A83" s="8" t="n">
        <v>4</v>
      </c>
      <c r="B83" s="8"/>
      <c r="C83" s="9"/>
      <c r="D83" s="10" t="s">
        <v>245</v>
      </c>
      <c r="E83" s="11"/>
      <c r="F83" s="12"/>
      <c r="G83" s="13"/>
      <c r="H83" s="13" t="n">
        <f aca="false">SUM(H84:H100)</f>
        <v>80731.72</v>
      </c>
    </row>
    <row r="84" customFormat="false" ht="60" hidden="false" customHeight="false" outlineLevel="0" collapsed="false">
      <c r="A84" s="5" t="s">
        <v>246</v>
      </c>
      <c r="B84" s="5" t="s">
        <v>19</v>
      </c>
      <c r="C84" s="14" t="s">
        <v>247</v>
      </c>
      <c r="D84" s="15" t="s">
        <v>248</v>
      </c>
      <c r="E84" s="16" t="s">
        <v>22</v>
      </c>
      <c r="F84" s="17" t="n">
        <v>179</v>
      </c>
      <c r="G84" s="17" t="n">
        <v>110.5</v>
      </c>
      <c r="H84" s="17" t="n">
        <f aca="false">ROUND(F84*G84,2)</f>
        <v>19779.5</v>
      </c>
    </row>
    <row r="85" customFormat="false" ht="60" hidden="false" customHeight="false" outlineLevel="0" collapsed="false">
      <c r="A85" s="5" t="s">
        <v>249</v>
      </c>
      <c r="B85" s="5" t="s">
        <v>19</v>
      </c>
      <c r="C85" s="14" t="s">
        <v>250</v>
      </c>
      <c r="D85" s="15" t="s">
        <v>251</v>
      </c>
      <c r="E85" s="16" t="s">
        <v>22</v>
      </c>
      <c r="F85" s="17" t="n">
        <v>163</v>
      </c>
      <c r="G85" s="17" t="n">
        <v>128.48</v>
      </c>
      <c r="H85" s="17" t="n">
        <f aca="false">ROUND(F85*G85,2)</f>
        <v>20942.24</v>
      </c>
    </row>
    <row r="86" customFormat="false" ht="31.5" hidden="false" customHeight="false" outlineLevel="0" collapsed="false">
      <c r="A86" s="5" t="s">
        <v>252</v>
      </c>
      <c r="B86" s="5" t="s">
        <v>19</v>
      </c>
      <c r="C86" s="14" t="s">
        <v>253</v>
      </c>
      <c r="D86" s="15" t="s">
        <v>254</v>
      </c>
      <c r="E86" s="16" t="s">
        <v>22</v>
      </c>
      <c r="F86" s="17" t="n">
        <v>8</v>
      </c>
      <c r="G86" s="17" t="n">
        <v>415</v>
      </c>
      <c r="H86" s="17" t="n">
        <f aca="false">ROUND(F86*G86,2)</f>
        <v>3320</v>
      </c>
    </row>
    <row r="87" customFormat="false" ht="30" hidden="false" customHeight="false" outlineLevel="0" collapsed="false">
      <c r="A87" s="5" t="s">
        <v>255</v>
      </c>
      <c r="B87" s="5" t="s">
        <v>19</v>
      </c>
      <c r="C87" s="14" t="s">
        <v>256</v>
      </c>
      <c r="D87" s="15" t="s">
        <v>257</v>
      </c>
      <c r="E87" s="16" t="s">
        <v>22</v>
      </c>
      <c r="F87" s="17" t="n">
        <v>4</v>
      </c>
      <c r="G87" s="17" t="n">
        <v>886.99</v>
      </c>
      <c r="H87" s="17" t="n">
        <f aca="false">ROUND(F87*G87,2)</f>
        <v>3547.96</v>
      </c>
    </row>
    <row r="88" customFormat="false" ht="45" hidden="false" customHeight="false" outlineLevel="0" collapsed="false">
      <c r="A88" s="5" t="s">
        <v>258</v>
      </c>
      <c r="B88" s="5" t="s">
        <v>19</v>
      </c>
      <c r="C88" s="14" t="s">
        <v>259</v>
      </c>
      <c r="D88" s="15" t="s">
        <v>260</v>
      </c>
      <c r="E88" s="16" t="s">
        <v>22</v>
      </c>
      <c r="F88" s="17" t="n">
        <v>24</v>
      </c>
      <c r="G88" s="17" t="n">
        <v>6.47</v>
      </c>
      <c r="H88" s="17" t="n">
        <f aca="false">ROUND(F88*G88,2)</f>
        <v>155.28</v>
      </c>
    </row>
    <row r="89" customFormat="false" ht="30" hidden="false" customHeight="false" outlineLevel="0" collapsed="false">
      <c r="A89" s="5" t="s">
        <v>261</v>
      </c>
      <c r="B89" s="5" t="s">
        <v>42</v>
      </c>
      <c r="C89" s="14" t="s">
        <v>262</v>
      </c>
      <c r="D89" s="15" t="s">
        <v>263</v>
      </c>
      <c r="E89" s="16" t="s">
        <v>45</v>
      </c>
      <c r="F89" s="17" t="n">
        <v>332</v>
      </c>
      <c r="G89" s="17" t="n">
        <v>5.49</v>
      </c>
      <c r="H89" s="17" t="n">
        <f aca="false">ROUND(F89*G89,2)</f>
        <v>1822.68</v>
      </c>
    </row>
    <row r="90" customFormat="false" ht="45" hidden="false" customHeight="false" outlineLevel="0" collapsed="false">
      <c r="A90" s="5" t="s">
        <v>264</v>
      </c>
      <c r="B90" s="5" t="s">
        <v>42</v>
      </c>
      <c r="C90" s="14" t="s">
        <v>213</v>
      </c>
      <c r="D90" s="15" t="s">
        <v>214</v>
      </c>
      <c r="E90" s="16" t="s">
        <v>22</v>
      </c>
      <c r="F90" s="17" t="n">
        <v>24</v>
      </c>
      <c r="G90" s="17" t="n">
        <v>10.36</v>
      </c>
      <c r="H90" s="17" t="n">
        <f aca="false">ROUND(F90*G90,2)</f>
        <v>248.64</v>
      </c>
    </row>
    <row r="91" customFormat="false" ht="30" hidden="false" customHeight="false" outlineLevel="0" collapsed="false">
      <c r="A91" s="5" t="s">
        <v>265</v>
      </c>
      <c r="B91" s="5" t="s">
        <v>19</v>
      </c>
      <c r="C91" s="14" t="s">
        <v>222</v>
      </c>
      <c r="D91" s="15" t="s">
        <v>223</v>
      </c>
      <c r="E91" s="16" t="s">
        <v>22</v>
      </c>
      <c r="F91" s="17" t="n">
        <v>266</v>
      </c>
      <c r="G91" s="17" t="n">
        <v>4.97</v>
      </c>
      <c r="H91" s="17" t="n">
        <f aca="false">ROUND(F91*G91,2)</f>
        <v>1322.02</v>
      </c>
    </row>
    <row r="92" customFormat="false" ht="45" hidden="false" customHeight="false" outlineLevel="0" collapsed="false">
      <c r="A92" s="5" t="s">
        <v>266</v>
      </c>
      <c r="B92" s="5" t="s">
        <v>42</v>
      </c>
      <c r="C92" s="14" t="s">
        <v>225</v>
      </c>
      <c r="D92" s="15" t="s">
        <v>226</v>
      </c>
      <c r="E92" s="16" t="s">
        <v>22</v>
      </c>
      <c r="F92" s="17" t="n">
        <v>354</v>
      </c>
      <c r="G92" s="17" t="n">
        <v>32.63</v>
      </c>
      <c r="H92" s="17" t="n">
        <f aca="false">ROUND(F92*G92,2)</f>
        <v>11551.02</v>
      </c>
    </row>
    <row r="93" customFormat="false" ht="45" hidden="false" customHeight="false" outlineLevel="0" collapsed="false">
      <c r="A93" s="5" t="s">
        <v>267</v>
      </c>
      <c r="B93" s="5" t="s">
        <v>42</v>
      </c>
      <c r="C93" s="14" t="s">
        <v>228</v>
      </c>
      <c r="D93" s="15" t="s">
        <v>229</v>
      </c>
      <c r="E93" s="16" t="s">
        <v>45</v>
      </c>
      <c r="F93" s="17" t="n">
        <v>3666</v>
      </c>
      <c r="G93" s="17" t="n">
        <v>2.54</v>
      </c>
      <c r="H93" s="17" t="n">
        <f aca="false">ROUND(F93*G93,2)</f>
        <v>9311.64</v>
      </c>
    </row>
    <row r="94" customFormat="false" ht="45" hidden="false" customHeight="false" outlineLevel="0" collapsed="false">
      <c r="A94" s="5" t="s">
        <v>268</v>
      </c>
      <c r="B94" s="5" t="s">
        <v>42</v>
      </c>
      <c r="C94" s="14" t="s">
        <v>231</v>
      </c>
      <c r="D94" s="15" t="s">
        <v>232</v>
      </c>
      <c r="E94" s="16" t="s">
        <v>45</v>
      </c>
      <c r="F94" s="17" t="n">
        <v>584</v>
      </c>
      <c r="G94" s="17" t="n">
        <v>6.2</v>
      </c>
      <c r="H94" s="17" t="n">
        <f aca="false">ROUND(F94*G94,2)</f>
        <v>3620.8</v>
      </c>
    </row>
    <row r="95" customFormat="false" ht="45" hidden="false" customHeight="false" outlineLevel="0" collapsed="false">
      <c r="A95" s="5" t="s">
        <v>269</v>
      </c>
      <c r="B95" s="5" t="s">
        <v>42</v>
      </c>
      <c r="C95" s="14" t="s">
        <v>270</v>
      </c>
      <c r="D95" s="15" t="s">
        <v>271</v>
      </c>
      <c r="E95" s="16" t="s">
        <v>45</v>
      </c>
      <c r="F95" s="17" t="n">
        <v>32</v>
      </c>
      <c r="G95" s="17" t="n">
        <v>15.15</v>
      </c>
      <c r="H95" s="17" t="n">
        <f aca="false">ROUND(F95*G95,2)</f>
        <v>484.8</v>
      </c>
    </row>
    <row r="96" customFormat="false" ht="45" hidden="false" customHeight="false" outlineLevel="0" collapsed="false">
      <c r="A96" s="5" t="s">
        <v>272</v>
      </c>
      <c r="B96" s="5" t="s">
        <v>19</v>
      </c>
      <c r="C96" s="14" t="s">
        <v>273</v>
      </c>
      <c r="D96" s="15" t="s">
        <v>274</v>
      </c>
      <c r="E96" s="16" t="s">
        <v>45</v>
      </c>
      <c r="F96" s="17" t="n">
        <v>444.6</v>
      </c>
      <c r="G96" s="17" t="n">
        <v>8.66</v>
      </c>
      <c r="H96" s="17" t="n">
        <f aca="false">ROUND(F96*G96,2)</f>
        <v>3850.24</v>
      </c>
    </row>
    <row r="97" customFormat="false" ht="45" hidden="false" customHeight="false" outlineLevel="0" collapsed="false">
      <c r="A97" s="5" t="s">
        <v>275</v>
      </c>
      <c r="B97" s="5" t="s">
        <v>19</v>
      </c>
      <c r="C97" s="14" t="s">
        <v>276</v>
      </c>
      <c r="D97" s="15" t="s">
        <v>277</v>
      </c>
      <c r="E97" s="16" t="s">
        <v>22</v>
      </c>
      <c r="F97" s="17" t="n">
        <v>4</v>
      </c>
      <c r="G97" s="17" t="n">
        <v>94.6</v>
      </c>
      <c r="H97" s="17" t="n">
        <f aca="false">ROUND(F97*G97,2)</f>
        <v>378.4</v>
      </c>
    </row>
    <row r="98" customFormat="false" ht="30" hidden="false" customHeight="false" outlineLevel="0" collapsed="false">
      <c r="A98" s="5" t="s">
        <v>278</v>
      </c>
      <c r="B98" s="5" t="s">
        <v>42</v>
      </c>
      <c r="C98" s="14" t="s">
        <v>279</v>
      </c>
      <c r="D98" s="15" t="s">
        <v>280</v>
      </c>
      <c r="E98" s="16" t="s">
        <v>22</v>
      </c>
      <c r="F98" s="17" t="n">
        <v>4</v>
      </c>
      <c r="G98" s="17" t="n">
        <v>7.94</v>
      </c>
      <c r="H98" s="17" t="n">
        <f aca="false">ROUND(F98*G98,2)</f>
        <v>31.76</v>
      </c>
    </row>
    <row r="99" customFormat="false" ht="30" hidden="false" customHeight="false" outlineLevel="0" collapsed="false">
      <c r="A99" s="5" t="s">
        <v>281</v>
      </c>
      <c r="B99" s="5" t="s">
        <v>19</v>
      </c>
      <c r="C99" s="14" t="s">
        <v>282</v>
      </c>
      <c r="D99" s="15" t="s">
        <v>283</v>
      </c>
      <c r="E99" s="16" t="s">
        <v>22</v>
      </c>
      <c r="F99" s="17" t="n">
        <v>342</v>
      </c>
      <c r="G99" s="17" t="n">
        <v>0.71</v>
      </c>
      <c r="H99" s="17" t="n">
        <f aca="false">ROUND(F99*G99,2)</f>
        <v>242.82</v>
      </c>
    </row>
    <row r="100" customFormat="false" ht="45" hidden="false" customHeight="false" outlineLevel="0" collapsed="false">
      <c r="A100" s="5" t="s">
        <v>284</v>
      </c>
      <c r="B100" s="5" t="s">
        <v>19</v>
      </c>
      <c r="C100" s="14" t="s">
        <v>285</v>
      </c>
      <c r="D100" s="15" t="s">
        <v>286</v>
      </c>
      <c r="E100" s="16" t="s">
        <v>22</v>
      </c>
      <c r="F100" s="17" t="n">
        <v>4</v>
      </c>
      <c r="G100" s="17" t="n">
        <v>30.48</v>
      </c>
      <c r="H100" s="17" t="n">
        <f aca="false">ROUND(F100*G100,2)</f>
        <v>121.92</v>
      </c>
    </row>
    <row r="101" customFormat="false" ht="15.75" hidden="false" customHeight="false" outlineLevel="0" collapsed="false">
      <c r="A101" s="8" t="n">
        <v>5</v>
      </c>
      <c r="B101" s="8"/>
      <c r="C101" s="9"/>
      <c r="D101" s="10" t="s">
        <v>287</v>
      </c>
      <c r="E101" s="11"/>
      <c r="F101" s="12"/>
      <c r="G101" s="13"/>
      <c r="H101" s="13" t="n">
        <f aca="false">SUM(H102:H108)</f>
        <v>38759.03</v>
      </c>
    </row>
    <row r="102" customFormat="false" ht="30" hidden="false" customHeight="false" outlineLevel="0" collapsed="false">
      <c r="A102" s="5" t="s">
        <v>288</v>
      </c>
      <c r="B102" s="5" t="s">
        <v>42</v>
      </c>
      <c r="C102" s="14" t="s">
        <v>289</v>
      </c>
      <c r="D102" s="15" t="s">
        <v>290</v>
      </c>
      <c r="E102" s="16" t="s">
        <v>22</v>
      </c>
      <c r="F102" s="17" t="n">
        <v>18</v>
      </c>
      <c r="G102" s="17" t="n">
        <v>227.71</v>
      </c>
      <c r="H102" s="17" t="n">
        <f aca="false">ROUND(F102*G102,2)</f>
        <v>4098.78</v>
      </c>
    </row>
    <row r="103" customFormat="false" ht="30" hidden="false" customHeight="false" outlineLevel="0" collapsed="false">
      <c r="A103" s="5" t="s">
        <v>291</v>
      </c>
      <c r="B103" s="5" t="s">
        <v>42</v>
      </c>
      <c r="C103" s="14" t="s">
        <v>292</v>
      </c>
      <c r="D103" s="15" t="s">
        <v>293</v>
      </c>
      <c r="E103" s="16" t="s">
        <v>22</v>
      </c>
      <c r="F103" s="17" t="n">
        <v>30</v>
      </c>
      <c r="G103" s="17" t="n">
        <v>257.71</v>
      </c>
      <c r="H103" s="17" t="n">
        <f aca="false">ROUND(F103*G103,2)</f>
        <v>7731.3</v>
      </c>
    </row>
    <row r="104" customFormat="false" ht="15.75" hidden="false" customHeight="false" outlineLevel="0" collapsed="false">
      <c r="A104" s="5" t="s">
        <v>294</v>
      </c>
      <c r="B104" s="5" t="s">
        <v>42</v>
      </c>
      <c r="C104" s="14" t="s">
        <v>295</v>
      </c>
      <c r="D104" s="15" t="s">
        <v>296</v>
      </c>
      <c r="E104" s="16" t="s">
        <v>22</v>
      </c>
      <c r="F104" s="17" t="n">
        <v>24</v>
      </c>
      <c r="G104" s="17" t="n">
        <v>730.77</v>
      </c>
      <c r="H104" s="17" t="n">
        <f aca="false">ROUND(F104*G104,2)</f>
        <v>17538.48</v>
      </c>
    </row>
    <row r="105" customFormat="false" ht="30" hidden="false" customHeight="false" outlineLevel="0" collapsed="false">
      <c r="A105" s="5" t="s">
        <v>297</v>
      </c>
      <c r="B105" s="5" t="s">
        <v>19</v>
      </c>
      <c r="C105" s="14" t="s">
        <v>298</v>
      </c>
      <c r="D105" s="15" t="s">
        <v>299</v>
      </c>
      <c r="E105" s="16" t="s">
        <v>22</v>
      </c>
      <c r="F105" s="17" t="n">
        <v>48</v>
      </c>
      <c r="G105" s="17" t="n">
        <v>10.77</v>
      </c>
      <c r="H105" s="17" t="n">
        <f aca="false">ROUND(F105*G105,2)</f>
        <v>516.96</v>
      </c>
    </row>
    <row r="106" customFormat="false" ht="15.75" hidden="false" customHeight="false" outlineLevel="0" collapsed="false">
      <c r="A106" s="5" t="s">
        <v>300</v>
      </c>
      <c r="B106" s="5" t="s">
        <v>19</v>
      </c>
      <c r="C106" s="14" t="s">
        <v>301</v>
      </c>
      <c r="D106" s="15" t="s">
        <v>302</v>
      </c>
      <c r="E106" s="16" t="s">
        <v>22</v>
      </c>
      <c r="F106" s="17" t="n">
        <v>50</v>
      </c>
      <c r="G106" s="17" t="n">
        <v>50.93</v>
      </c>
      <c r="H106" s="17" t="n">
        <f aca="false">ROUND(F106*G106,2)</f>
        <v>2546.5</v>
      </c>
    </row>
    <row r="107" customFormat="false" ht="15.75" hidden="false" customHeight="false" outlineLevel="0" collapsed="false">
      <c r="A107" s="5" t="s">
        <v>303</v>
      </c>
      <c r="B107" s="5" t="s">
        <v>19</v>
      </c>
      <c r="C107" s="14" t="s">
        <v>304</v>
      </c>
      <c r="D107" s="15" t="s">
        <v>305</v>
      </c>
      <c r="E107" s="16" t="s">
        <v>22</v>
      </c>
      <c r="F107" s="17" t="n">
        <v>72</v>
      </c>
      <c r="G107" s="17" t="n">
        <v>22.33</v>
      </c>
      <c r="H107" s="17" t="n">
        <f aca="false">ROUND(F107*G107,2)</f>
        <v>1607.76</v>
      </c>
    </row>
    <row r="108" customFormat="false" ht="60" hidden="false" customHeight="false" outlineLevel="0" collapsed="false">
      <c r="A108" s="5" t="s">
        <v>306</v>
      </c>
      <c r="B108" s="5" t="s">
        <v>19</v>
      </c>
      <c r="C108" s="14" t="s">
        <v>307</v>
      </c>
      <c r="D108" s="15" t="s">
        <v>308</v>
      </c>
      <c r="E108" s="16" t="s">
        <v>49</v>
      </c>
      <c r="F108" s="17" t="n">
        <v>43</v>
      </c>
      <c r="G108" s="17" t="n">
        <v>109.75</v>
      </c>
      <c r="H108" s="17" t="n">
        <f aca="false">ROUND(F108*G108,2)</f>
        <v>4719.25</v>
      </c>
    </row>
    <row r="109" customFormat="false" ht="15.75" hidden="false" customHeight="false" outlineLevel="0" collapsed="false">
      <c r="A109" s="8" t="n">
        <v>6</v>
      </c>
      <c r="B109" s="8"/>
      <c r="C109" s="9"/>
      <c r="D109" s="10" t="s">
        <v>309</v>
      </c>
      <c r="E109" s="11"/>
      <c r="F109" s="12"/>
      <c r="G109" s="13"/>
      <c r="H109" s="13" t="n">
        <f aca="false">SUM(H110:H134)</f>
        <v>92666.74</v>
      </c>
    </row>
    <row r="110" customFormat="false" ht="60" hidden="false" customHeight="false" outlineLevel="0" collapsed="false">
      <c r="A110" s="5" t="s">
        <v>310</v>
      </c>
      <c r="B110" s="5" t="s">
        <v>19</v>
      </c>
      <c r="C110" s="14" t="s">
        <v>311</v>
      </c>
      <c r="D110" s="15" t="s">
        <v>312</v>
      </c>
      <c r="E110" s="16" t="s">
        <v>22</v>
      </c>
      <c r="F110" s="17" t="n">
        <v>1</v>
      </c>
      <c r="G110" s="17" t="n">
        <v>2574.56</v>
      </c>
      <c r="H110" s="17" t="n">
        <f aca="false">ROUND(F110*G110,2)</f>
        <v>2574.56</v>
      </c>
    </row>
    <row r="111" customFormat="false" ht="45" hidden="false" customHeight="false" outlineLevel="0" collapsed="false">
      <c r="A111" s="5" t="s">
        <v>313</v>
      </c>
      <c r="B111" s="5" t="s">
        <v>19</v>
      </c>
      <c r="C111" s="14" t="s">
        <v>314</v>
      </c>
      <c r="D111" s="15" t="s">
        <v>315</v>
      </c>
      <c r="E111" s="16" t="s">
        <v>22</v>
      </c>
      <c r="F111" s="17" t="n">
        <v>19</v>
      </c>
      <c r="G111" s="17" t="n">
        <v>130.39</v>
      </c>
      <c r="H111" s="17" t="n">
        <f aca="false">ROUND(F111*G111,2)</f>
        <v>2477.41</v>
      </c>
    </row>
    <row r="112" customFormat="false" ht="45" hidden="false" customHeight="false" outlineLevel="0" collapsed="false">
      <c r="A112" s="5" t="s">
        <v>316</v>
      </c>
      <c r="B112" s="5" t="s">
        <v>19</v>
      </c>
      <c r="C112" s="14" t="s">
        <v>317</v>
      </c>
      <c r="D112" s="15" t="s">
        <v>318</v>
      </c>
      <c r="E112" s="16" t="s">
        <v>22</v>
      </c>
      <c r="F112" s="17" t="n">
        <v>19</v>
      </c>
      <c r="G112" s="17" t="n">
        <v>182.97</v>
      </c>
      <c r="H112" s="17" t="n">
        <f aca="false">ROUND(F112*G112,2)</f>
        <v>3476.43</v>
      </c>
    </row>
    <row r="113" customFormat="false" ht="31.5" hidden="false" customHeight="false" outlineLevel="0" collapsed="false">
      <c r="A113" s="5" t="s">
        <v>319</v>
      </c>
      <c r="B113" s="5" t="s">
        <v>19</v>
      </c>
      <c r="C113" s="14" t="s">
        <v>320</v>
      </c>
      <c r="D113" s="15" t="s">
        <v>321</v>
      </c>
      <c r="E113" s="16" t="s">
        <v>22</v>
      </c>
      <c r="F113" s="17" t="n">
        <v>1</v>
      </c>
      <c r="G113" s="17" t="n">
        <v>176.87</v>
      </c>
      <c r="H113" s="17" t="n">
        <f aca="false">ROUND(F113*G113,2)</f>
        <v>176.87</v>
      </c>
    </row>
    <row r="114" customFormat="false" ht="31.5" hidden="false" customHeight="false" outlineLevel="0" collapsed="false">
      <c r="A114" s="5" t="s">
        <v>322</v>
      </c>
      <c r="B114" s="5" t="s">
        <v>19</v>
      </c>
      <c r="C114" s="14" t="s">
        <v>323</v>
      </c>
      <c r="D114" s="15" t="s">
        <v>324</v>
      </c>
      <c r="E114" s="16" t="s">
        <v>22</v>
      </c>
      <c r="F114" s="17" t="n">
        <v>38</v>
      </c>
      <c r="G114" s="17" t="n">
        <v>22.33</v>
      </c>
      <c r="H114" s="17" t="n">
        <f aca="false">ROUND(F114*G114,2)</f>
        <v>848.54</v>
      </c>
    </row>
    <row r="115" customFormat="false" ht="30" hidden="false" customHeight="false" outlineLevel="0" collapsed="false">
      <c r="A115" s="5" t="s">
        <v>325</v>
      </c>
      <c r="B115" s="5" t="s">
        <v>19</v>
      </c>
      <c r="C115" s="14" t="s">
        <v>326</v>
      </c>
      <c r="D115" s="15" t="s">
        <v>327</v>
      </c>
      <c r="E115" s="16" t="s">
        <v>45</v>
      </c>
      <c r="F115" s="17" t="n">
        <v>1333</v>
      </c>
      <c r="G115" s="17" t="n">
        <v>20.61</v>
      </c>
      <c r="H115" s="17" t="n">
        <f aca="false">ROUND(F115*G115,2)</f>
        <v>27473.13</v>
      </c>
    </row>
    <row r="116" customFormat="false" ht="30" hidden="false" customHeight="false" outlineLevel="0" collapsed="false">
      <c r="A116" s="5" t="s">
        <v>328</v>
      </c>
      <c r="B116" s="5" t="s">
        <v>42</v>
      </c>
      <c r="C116" s="14" t="s">
        <v>262</v>
      </c>
      <c r="D116" s="15" t="s">
        <v>263</v>
      </c>
      <c r="E116" s="16" t="s">
        <v>45</v>
      </c>
      <c r="F116" s="17" t="n">
        <v>1112</v>
      </c>
      <c r="G116" s="17" t="n">
        <v>5.49</v>
      </c>
      <c r="H116" s="17" t="n">
        <f aca="false">ROUND(F116*G116,2)</f>
        <v>6104.88</v>
      </c>
    </row>
    <row r="117" customFormat="false" ht="45" hidden="false" customHeight="false" outlineLevel="0" collapsed="false">
      <c r="A117" s="5" t="s">
        <v>329</v>
      </c>
      <c r="B117" s="5" t="s">
        <v>42</v>
      </c>
      <c r="C117" s="14" t="s">
        <v>330</v>
      </c>
      <c r="D117" s="15" t="s">
        <v>331</v>
      </c>
      <c r="E117" s="16" t="s">
        <v>22</v>
      </c>
      <c r="F117" s="17" t="n">
        <v>40</v>
      </c>
      <c r="G117" s="17" t="n">
        <v>25.26</v>
      </c>
      <c r="H117" s="17" t="n">
        <f aca="false">ROUND(F117*G117,2)</f>
        <v>1010.4</v>
      </c>
    </row>
    <row r="118" customFormat="false" ht="30" hidden="false" customHeight="false" outlineLevel="0" collapsed="false">
      <c r="A118" s="5" t="s">
        <v>332</v>
      </c>
      <c r="B118" s="5" t="s">
        <v>19</v>
      </c>
      <c r="C118" s="14" t="s">
        <v>222</v>
      </c>
      <c r="D118" s="15" t="s">
        <v>223</v>
      </c>
      <c r="E118" s="16" t="s">
        <v>22</v>
      </c>
      <c r="F118" s="17" t="n">
        <v>562</v>
      </c>
      <c r="G118" s="17" t="n">
        <v>4.97</v>
      </c>
      <c r="H118" s="17" t="n">
        <f aca="false">ROUND(F118*G118,2)</f>
        <v>2793.14</v>
      </c>
    </row>
    <row r="119" customFormat="false" ht="45" hidden="false" customHeight="false" outlineLevel="0" collapsed="false">
      <c r="A119" s="5" t="s">
        <v>333</v>
      </c>
      <c r="B119" s="5" t="s">
        <v>19</v>
      </c>
      <c r="C119" s="14" t="s">
        <v>276</v>
      </c>
      <c r="D119" s="15" t="s">
        <v>277</v>
      </c>
      <c r="E119" s="16" t="s">
        <v>22</v>
      </c>
      <c r="F119" s="17" t="n">
        <v>1</v>
      </c>
      <c r="G119" s="17" t="n">
        <v>94.6</v>
      </c>
      <c r="H119" s="17" t="n">
        <f aca="false">ROUND(F119*G119,2)</f>
        <v>94.6</v>
      </c>
    </row>
    <row r="120" customFormat="false" ht="30" hidden="false" customHeight="false" outlineLevel="0" collapsed="false">
      <c r="A120" s="5" t="s">
        <v>334</v>
      </c>
      <c r="B120" s="5" t="s">
        <v>42</v>
      </c>
      <c r="C120" s="14" t="s">
        <v>279</v>
      </c>
      <c r="D120" s="15" t="s">
        <v>280</v>
      </c>
      <c r="E120" s="16" t="s">
        <v>22</v>
      </c>
      <c r="F120" s="17" t="n">
        <v>1</v>
      </c>
      <c r="G120" s="17" t="n">
        <v>7.94</v>
      </c>
      <c r="H120" s="17" t="n">
        <f aca="false">ROUND(F120*G120,2)</f>
        <v>7.94</v>
      </c>
    </row>
    <row r="121" customFormat="false" ht="45" hidden="false" customHeight="false" outlineLevel="0" collapsed="false">
      <c r="A121" s="5" t="s">
        <v>335</v>
      </c>
      <c r="B121" s="5" t="s">
        <v>19</v>
      </c>
      <c r="C121" s="14" t="s">
        <v>336</v>
      </c>
      <c r="D121" s="15" t="s">
        <v>337</v>
      </c>
      <c r="E121" s="16" t="s">
        <v>22</v>
      </c>
      <c r="F121" s="17" t="n">
        <v>1</v>
      </c>
      <c r="G121" s="17" t="n">
        <v>30.48</v>
      </c>
      <c r="H121" s="17" t="n">
        <f aca="false">ROUND(F121*G121,2)</f>
        <v>30.48</v>
      </c>
    </row>
    <row r="122" customFormat="false" ht="45" hidden="false" customHeight="false" outlineLevel="0" collapsed="false">
      <c r="A122" s="5" t="s">
        <v>338</v>
      </c>
      <c r="B122" s="5" t="s">
        <v>19</v>
      </c>
      <c r="C122" s="14" t="s">
        <v>339</v>
      </c>
      <c r="D122" s="15" t="s">
        <v>340</v>
      </c>
      <c r="E122" s="16" t="s">
        <v>22</v>
      </c>
      <c r="F122" s="17" t="n">
        <v>58</v>
      </c>
      <c r="G122" s="17" t="n">
        <v>161.9</v>
      </c>
      <c r="H122" s="17" t="n">
        <f aca="false">ROUND(F122*G122,2)</f>
        <v>9390.2</v>
      </c>
    </row>
    <row r="123" customFormat="false" ht="45" hidden="false" customHeight="false" outlineLevel="0" collapsed="false">
      <c r="A123" s="5" t="s">
        <v>341</v>
      </c>
      <c r="B123" s="5" t="s">
        <v>19</v>
      </c>
      <c r="C123" s="14" t="s">
        <v>342</v>
      </c>
      <c r="D123" s="15" t="s">
        <v>343</v>
      </c>
      <c r="E123" s="16" t="s">
        <v>22</v>
      </c>
      <c r="F123" s="17" t="n">
        <v>14</v>
      </c>
      <c r="G123" s="17" t="n">
        <v>166.5</v>
      </c>
      <c r="H123" s="17" t="n">
        <f aca="false">ROUND(F123*G123,2)</f>
        <v>2331</v>
      </c>
    </row>
    <row r="124" customFormat="false" ht="45" hidden="false" customHeight="false" outlineLevel="0" collapsed="false">
      <c r="A124" s="5" t="s">
        <v>344</v>
      </c>
      <c r="B124" s="5" t="s">
        <v>42</v>
      </c>
      <c r="C124" s="14" t="s">
        <v>225</v>
      </c>
      <c r="D124" s="15" t="s">
        <v>226</v>
      </c>
      <c r="E124" s="16" t="s">
        <v>22</v>
      </c>
      <c r="F124" s="17" t="n">
        <v>318</v>
      </c>
      <c r="G124" s="17" t="n">
        <v>32.63</v>
      </c>
      <c r="H124" s="17" t="n">
        <f aca="false">ROUND(F124*G124,2)</f>
        <v>10376.34</v>
      </c>
    </row>
    <row r="125" customFormat="false" ht="15.75" hidden="false" customHeight="false" outlineLevel="0" collapsed="false">
      <c r="A125" s="5" t="s">
        <v>345</v>
      </c>
      <c r="B125" s="5" t="s">
        <v>19</v>
      </c>
      <c r="C125" s="14" t="s">
        <v>346</v>
      </c>
      <c r="D125" s="15" t="s">
        <v>347</v>
      </c>
      <c r="E125" s="16" t="s">
        <v>22</v>
      </c>
      <c r="F125" s="17" t="n">
        <v>318</v>
      </c>
      <c r="G125" s="17" t="n">
        <v>8.07</v>
      </c>
      <c r="H125" s="17" t="n">
        <f aca="false">ROUND(F125*G125,2)</f>
        <v>2566.26</v>
      </c>
    </row>
    <row r="126" customFormat="false" ht="45" hidden="false" customHeight="false" outlineLevel="0" collapsed="false">
      <c r="A126" s="5" t="s">
        <v>348</v>
      </c>
      <c r="B126" s="5" t="s">
        <v>19</v>
      </c>
      <c r="C126" s="14" t="s">
        <v>219</v>
      </c>
      <c r="D126" s="15" t="s">
        <v>220</v>
      </c>
      <c r="E126" s="16" t="s">
        <v>45</v>
      </c>
      <c r="F126" s="17" t="n">
        <v>138</v>
      </c>
      <c r="G126" s="17" t="n">
        <v>12.64</v>
      </c>
      <c r="H126" s="17" t="n">
        <f aca="false">ROUND(F126*G126,2)</f>
        <v>1744.32</v>
      </c>
    </row>
    <row r="127" customFormat="false" ht="45" hidden="false" customHeight="false" outlineLevel="0" collapsed="false">
      <c r="A127" s="5" t="s">
        <v>349</v>
      </c>
      <c r="B127" s="5" t="s">
        <v>42</v>
      </c>
      <c r="C127" s="14" t="s">
        <v>213</v>
      </c>
      <c r="D127" s="15" t="s">
        <v>214</v>
      </c>
      <c r="E127" s="16" t="s">
        <v>22</v>
      </c>
      <c r="F127" s="17" t="n">
        <v>20</v>
      </c>
      <c r="G127" s="17" t="n">
        <v>10.36</v>
      </c>
      <c r="H127" s="17" t="n">
        <f aca="false">ROUND(F127*G127,2)</f>
        <v>207.2</v>
      </c>
    </row>
    <row r="128" customFormat="false" ht="30" hidden="false" customHeight="false" outlineLevel="0" collapsed="false">
      <c r="A128" s="5" t="s">
        <v>350</v>
      </c>
      <c r="B128" s="5" t="s">
        <v>19</v>
      </c>
      <c r="C128" s="14" t="s">
        <v>351</v>
      </c>
      <c r="D128" s="15" t="s">
        <v>352</v>
      </c>
      <c r="E128" s="16" t="s">
        <v>45</v>
      </c>
      <c r="F128" s="17" t="n">
        <v>463</v>
      </c>
      <c r="G128" s="17" t="n">
        <v>15.42</v>
      </c>
      <c r="H128" s="17" t="n">
        <f aca="false">ROUND(F128*G128,2)</f>
        <v>7139.46</v>
      </c>
    </row>
    <row r="129" customFormat="false" ht="15.75" hidden="false" customHeight="false" outlineLevel="0" collapsed="false">
      <c r="A129" s="5" t="s">
        <v>353</v>
      </c>
      <c r="B129" s="5" t="s">
        <v>19</v>
      </c>
      <c r="C129" s="14" t="s">
        <v>354</v>
      </c>
      <c r="D129" s="15" t="s">
        <v>355</v>
      </c>
      <c r="E129" s="16" t="s">
        <v>22</v>
      </c>
      <c r="F129" s="17" t="n">
        <v>2224</v>
      </c>
      <c r="G129" s="17" t="n">
        <v>1.07</v>
      </c>
      <c r="H129" s="17" t="n">
        <f aca="false">ROUND(F129*G129,2)</f>
        <v>2379.68</v>
      </c>
    </row>
    <row r="130" customFormat="false" ht="15.75" hidden="false" customHeight="false" outlineLevel="0" collapsed="false">
      <c r="A130" s="5" t="s">
        <v>356</v>
      </c>
      <c r="B130" s="5" t="s">
        <v>19</v>
      </c>
      <c r="C130" s="14" t="s">
        <v>357</v>
      </c>
      <c r="D130" s="15" t="s">
        <v>358</v>
      </c>
      <c r="E130" s="16" t="s">
        <v>22</v>
      </c>
      <c r="F130" s="17" t="n">
        <v>2224</v>
      </c>
      <c r="G130" s="17" t="n">
        <v>0.4</v>
      </c>
      <c r="H130" s="17" t="n">
        <f aca="false">ROUND(F130*G130,2)</f>
        <v>889.6</v>
      </c>
    </row>
    <row r="131" customFormat="false" ht="30" hidden="false" customHeight="false" outlineLevel="0" collapsed="false">
      <c r="A131" s="5" t="s">
        <v>359</v>
      </c>
      <c r="B131" s="5" t="s">
        <v>19</v>
      </c>
      <c r="C131" s="14" t="s">
        <v>360</v>
      </c>
      <c r="D131" s="15" t="s">
        <v>361</v>
      </c>
      <c r="E131" s="16" t="s">
        <v>22</v>
      </c>
      <c r="F131" s="17" t="n">
        <v>912</v>
      </c>
      <c r="G131" s="17" t="n">
        <v>1.75</v>
      </c>
      <c r="H131" s="17" t="n">
        <f aca="false">ROUND(F131*G131,2)</f>
        <v>1596</v>
      </c>
    </row>
    <row r="132" customFormat="false" ht="30" hidden="false" customHeight="false" outlineLevel="0" collapsed="false">
      <c r="A132" s="5" t="s">
        <v>362</v>
      </c>
      <c r="B132" s="5" t="s">
        <v>19</v>
      </c>
      <c r="C132" s="14" t="s">
        <v>363</v>
      </c>
      <c r="D132" s="15" t="s">
        <v>364</v>
      </c>
      <c r="E132" s="16" t="s">
        <v>22</v>
      </c>
      <c r="F132" s="17" t="n">
        <v>912</v>
      </c>
      <c r="G132" s="17" t="n">
        <v>3.47</v>
      </c>
      <c r="H132" s="17" t="n">
        <f aca="false">ROUND(F132*G132,2)</f>
        <v>3164.64</v>
      </c>
    </row>
    <row r="133" customFormat="false" ht="30" hidden="false" customHeight="false" outlineLevel="0" collapsed="false">
      <c r="A133" s="5" t="s">
        <v>365</v>
      </c>
      <c r="B133" s="5" t="s">
        <v>19</v>
      </c>
      <c r="C133" s="14" t="s">
        <v>366</v>
      </c>
      <c r="D133" s="15" t="s">
        <v>367</v>
      </c>
      <c r="E133" s="16" t="s">
        <v>22</v>
      </c>
      <c r="F133" s="17" t="n">
        <v>562</v>
      </c>
      <c r="G133" s="17" t="n">
        <v>6.77</v>
      </c>
      <c r="H133" s="17" t="n">
        <f aca="false">ROUND(F133*G133,2)</f>
        <v>3804.74</v>
      </c>
    </row>
    <row r="134" customFormat="false" ht="30" hidden="false" customHeight="false" outlineLevel="0" collapsed="false">
      <c r="A134" s="5" t="s">
        <v>368</v>
      </c>
      <c r="B134" s="5" t="s">
        <v>19</v>
      </c>
      <c r="C134" s="14" t="s">
        <v>369</v>
      </c>
      <c r="D134" s="15" t="s">
        <v>370</v>
      </c>
      <c r="E134" s="16" t="s">
        <v>45</v>
      </c>
      <c r="F134" s="17" t="n">
        <v>4</v>
      </c>
      <c r="G134" s="17" t="n">
        <v>2.23</v>
      </c>
      <c r="H134" s="17" t="n">
        <f aca="false">ROUND(F134*G134,2)</f>
        <v>8.92</v>
      </c>
    </row>
    <row r="135" customFormat="false" ht="15.75" hidden="false" customHeight="false" outlineLevel="0" collapsed="false">
      <c r="A135" s="8" t="n">
        <v>7</v>
      </c>
      <c r="B135" s="8"/>
      <c r="C135" s="9"/>
      <c r="D135" s="10" t="s">
        <v>371</v>
      </c>
      <c r="E135" s="11"/>
      <c r="F135" s="12"/>
      <c r="G135" s="13"/>
      <c r="H135" s="13" t="n">
        <f aca="false">SUM(H136:H140)</f>
        <v>20117.41</v>
      </c>
    </row>
    <row r="136" customFormat="false" ht="30" hidden="false" customHeight="false" outlineLevel="0" collapsed="false">
      <c r="A136" s="5" t="s">
        <v>372</v>
      </c>
      <c r="B136" s="5" t="s">
        <v>42</v>
      </c>
      <c r="C136" s="14" t="s">
        <v>373</v>
      </c>
      <c r="D136" s="15" t="s">
        <v>374</v>
      </c>
      <c r="E136" s="16" t="s">
        <v>49</v>
      </c>
      <c r="F136" s="17" t="n">
        <v>256</v>
      </c>
      <c r="G136" s="17" t="n">
        <v>1.51</v>
      </c>
      <c r="H136" s="17" t="n">
        <f aca="false">ROUND(F136*G136,2)</f>
        <v>386.56</v>
      </c>
    </row>
    <row r="137" customFormat="false" ht="31.5" hidden="false" customHeight="false" outlineLevel="0" collapsed="false">
      <c r="A137" s="5" t="s">
        <v>375</v>
      </c>
      <c r="B137" s="5" t="s">
        <v>19</v>
      </c>
      <c r="C137" s="14" t="s">
        <v>376</v>
      </c>
      <c r="D137" s="15" t="s">
        <v>377</v>
      </c>
      <c r="E137" s="16" t="s">
        <v>45</v>
      </c>
      <c r="F137" s="17" t="n">
        <v>630</v>
      </c>
      <c r="G137" s="17" t="n">
        <v>8.23</v>
      </c>
      <c r="H137" s="17" t="n">
        <f aca="false">ROUND(F137*G137,2)</f>
        <v>5184.9</v>
      </c>
    </row>
    <row r="138" customFormat="false" ht="30" hidden="false" customHeight="false" outlineLevel="0" collapsed="false">
      <c r="A138" s="5" t="s">
        <v>378</v>
      </c>
      <c r="B138" s="5" t="s">
        <v>42</v>
      </c>
      <c r="C138" s="14" t="s">
        <v>379</v>
      </c>
      <c r="D138" s="15" t="s">
        <v>380</v>
      </c>
      <c r="E138" s="16" t="s">
        <v>22</v>
      </c>
      <c r="F138" s="17" t="n">
        <v>15</v>
      </c>
      <c r="G138" s="17" t="n">
        <v>916.92</v>
      </c>
      <c r="H138" s="17" t="n">
        <f aca="false">ROUND(F138*G138,2)</f>
        <v>13753.8</v>
      </c>
    </row>
    <row r="139" customFormat="false" ht="31.5" hidden="false" customHeight="false" outlineLevel="0" collapsed="false">
      <c r="A139" s="5" t="s">
        <v>381</v>
      </c>
      <c r="B139" s="5" t="s">
        <v>19</v>
      </c>
      <c r="C139" s="14" t="s">
        <v>382</v>
      </c>
      <c r="D139" s="15" t="s">
        <v>383</v>
      </c>
      <c r="E139" s="16" t="s">
        <v>22</v>
      </c>
      <c r="F139" s="17" t="n">
        <v>15</v>
      </c>
      <c r="G139" s="17" t="n">
        <v>30.48</v>
      </c>
      <c r="H139" s="17" t="n">
        <f aca="false">ROUND(F139*G139,2)</f>
        <v>457.2</v>
      </c>
    </row>
    <row r="140" customFormat="false" ht="30" hidden="false" customHeight="false" outlineLevel="0" collapsed="false">
      <c r="A140" s="5" t="s">
        <v>384</v>
      </c>
      <c r="B140" s="5" t="s">
        <v>19</v>
      </c>
      <c r="C140" s="14" t="s">
        <v>385</v>
      </c>
      <c r="D140" s="15" t="s">
        <v>386</v>
      </c>
      <c r="E140" s="16" t="s">
        <v>22</v>
      </c>
      <c r="F140" s="17" t="n">
        <v>15</v>
      </c>
      <c r="G140" s="17" t="n">
        <v>22.33</v>
      </c>
      <c r="H140" s="17" t="n">
        <f aca="false">ROUND(F140*G140,2)</f>
        <v>334.95</v>
      </c>
    </row>
    <row r="141" customFormat="false" ht="15.75" hidden="false" customHeight="false" outlineLevel="0" collapsed="false">
      <c r="A141" s="8" t="n">
        <v>8</v>
      </c>
      <c r="B141" s="8"/>
      <c r="C141" s="9"/>
      <c r="D141" s="10" t="s">
        <v>387</v>
      </c>
      <c r="E141" s="11"/>
      <c r="F141" s="12"/>
      <c r="G141" s="13"/>
      <c r="H141" s="13" t="n">
        <f aca="false">SUM(H142:H148)</f>
        <v>6764.25</v>
      </c>
    </row>
    <row r="142" customFormat="false" ht="45" hidden="false" customHeight="false" outlineLevel="0" collapsed="false">
      <c r="A142" s="5" t="s">
        <v>388</v>
      </c>
      <c r="B142" s="5" t="s">
        <v>19</v>
      </c>
      <c r="C142" s="14" t="s">
        <v>198</v>
      </c>
      <c r="D142" s="15" t="s">
        <v>199</v>
      </c>
      <c r="E142" s="16" t="s">
        <v>49</v>
      </c>
      <c r="F142" s="17" t="n">
        <v>144.63</v>
      </c>
      <c r="G142" s="17" t="n">
        <v>8.37</v>
      </c>
      <c r="H142" s="17" t="n">
        <f aca="false">ROUND(F142*G142,2)</f>
        <v>1210.55</v>
      </c>
    </row>
    <row r="143" customFormat="false" ht="60" hidden="false" customHeight="false" outlineLevel="0" collapsed="false">
      <c r="A143" s="5" t="s">
        <v>389</v>
      </c>
      <c r="B143" s="5" t="s">
        <v>42</v>
      </c>
      <c r="C143" s="14" t="s">
        <v>390</v>
      </c>
      <c r="D143" s="15" t="s">
        <v>391</v>
      </c>
      <c r="E143" s="16" t="s">
        <v>49</v>
      </c>
      <c r="F143" s="17" t="n">
        <v>141.75</v>
      </c>
      <c r="G143" s="17" t="n">
        <v>17.77</v>
      </c>
      <c r="H143" s="17" t="n">
        <f aca="false">ROUND(F143*G143,2)</f>
        <v>2518.9</v>
      </c>
    </row>
    <row r="144" customFormat="false" ht="60" hidden="false" customHeight="false" outlineLevel="0" collapsed="false">
      <c r="A144" s="5" t="s">
        <v>392</v>
      </c>
      <c r="B144" s="5" t="s">
        <v>42</v>
      </c>
      <c r="C144" s="14" t="s">
        <v>201</v>
      </c>
      <c r="D144" s="15" t="s">
        <v>202</v>
      </c>
      <c r="E144" s="16" t="s">
        <v>49</v>
      </c>
      <c r="F144" s="17" t="n">
        <v>1.44</v>
      </c>
      <c r="G144" s="17" t="n">
        <v>35.1</v>
      </c>
      <c r="H144" s="17" t="n">
        <f aca="false">ROUND(F144*G144,2)</f>
        <v>50.54</v>
      </c>
    </row>
    <row r="145" customFormat="false" ht="30" hidden="false" customHeight="false" outlineLevel="0" collapsed="false">
      <c r="A145" s="5" t="s">
        <v>393</v>
      </c>
      <c r="B145" s="5" t="s">
        <v>42</v>
      </c>
      <c r="C145" s="14" t="s">
        <v>394</v>
      </c>
      <c r="D145" s="15" t="s">
        <v>395</v>
      </c>
      <c r="E145" s="16" t="s">
        <v>49</v>
      </c>
      <c r="F145" s="17" t="n">
        <v>38.25</v>
      </c>
      <c r="G145" s="17" t="n">
        <v>11.02</v>
      </c>
      <c r="H145" s="17" t="n">
        <f aca="false">ROUND(F145*G145,2)</f>
        <v>421.52</v>
      </c>
    </row>
    <row r="146" customFormat="false" ht="30" hidden="false" customHeight="false" outlineLevel="0" collapsed="false">
      <c r="A146" s="5" t="s">
        <v>396</v>
      </c>
      <c r="B146" s="5" t="s">
        <v>42</v>
      </c>
      <c r="C146" s="14" t="s">
        <v>397</v>
      </c>
      <c r="D146" s="15" t="s">
        <v>398</v>
      </c>
      <c r="E146" s="16" t="s">
        <v>49</v>
      </c>
      <c r="F146" s="17" t="n">
        <v>228.08</v>
      </c>
      <c r="G146" s="17" t="n">
        <v>9.92</v>
      </c>
      <c r="H146" s="17" t="n">
        <f aca="false">ROUND(F146*G146,2)</f>
        <v>2262.55</v>
      </c>
    </row>
    <row r="147" customFormat="false" ht="30" hidden="false" customHeight="false" outlineLevel="0" collapsed="false">
      <c r="A147" s="5" t="s">
        <v>399</v>
      </c>
      <c r="B147" s="5" t="s">
        <v>42</v>
      </c>
      <c r="C147" s="14" t="s">
        <v>400</v>
      </c>
      <c r="D147" s="15" t="s">
        <v>401</v>
      </c>
      <c r="E147" s="16" t="s">
        <v>49</v>
      </c>
      <c r="F147" s="17" t="n">
        <v>11</v>
      </c>
      <c r="G147" s="17" t="n">
        <v>20.36</v>
      </c>
      <c r="H147" s="17" t="n">
        <f aca="false">ROUND(F147*G147,2)</f>
        <v>223.96</v>
      </c>
    </row>
    <row r="148" customFormat="false" ht="15.75" hidden="false" customHeight="false" outlineLevel="0" collapsed="false">
      <c r="A148" s="5" t="s">
        <v>402</v>
      </c>
      <c r="B148" s="5" t="s">
        <v>42</v>
      </c>
      <c r="C148" s="14" t="s">
        <v>403</v>
      </c>
      <c r="D148" s="15" t="s">
        <v>404</v>
      </c>
      <c r="E148" s="16" t="s">
        <v>45</v>
      </c>
      <c r="F148" s="17" t="n">
        <v>77</v>
      </c>
      <c r="G148" s="17" t="n">
        <v>0.99</v>
      </c>
      <c r="H148" s="17" t="n">
        <f aca="false">ROUND(F148*G148,2)</f>
        <v>76.23</v>
      </c>
    </row>
    <row r="149" customFormat="false" ht="15.75" hidden="false" customHeight="false" outlineLevel="0" collapsed="false">
      <c r="A149" s="8" t="n">
        <v>9</v>
      </c>
      <c r="B149" s="8"/>
      <c r="C149" s="9"/>
      <c r="D149" s="10" t="s">
        <v>405</v>
      </c>
      <c r="E149" s="11"/>
      <c r="F149" s="12"/>
      <c r="G149" s="13"/>
      <c r="H149" s="13" t="n">
        <f aca="false">SUM(H150:H161)</f>
        <v>14922.67</v>
      </c>
    </row>
    <row r="150" customFormat="false" ht="30" hidden="false" customHeight="false" outlineLevel="0" collapsed="false">
      <c r="A150" s="5" t="s">
        <v>406</v>
      </c>
      <c r="B150" s="5" t="s">
        <v>19</v>
      </c>
      <c r="C150" s="14" t="s">
        <v>407</v>
      </c>
      <c r="D150" s="15" t="s">
        <v>408</v>
      </c>
      <c r="E150" s="16" t="s">
        <v>22</v>
      </c>
      <c r="F150" s="17" t="n">
        <v>16</v>
      </c>
      <c r="G150" s="17" t="n">
        <v>19.07</v>
      </c>
      <c r="H150" s="17" t="n">
        <f aca="false">ROUND(F150*G150,2)</f>
        <v>305.12</v>
      </c>
    </row>
    <row r="151" customFormat="false" ht="15.75" hidden="false" customHeight="false" outlineLevel="0" collapsed="false">
      <c r="A151" s="5" t="s">
        <v>409</v>
      </c>
      <c r="B151" s="5" t="s">
        <v>42</v>
      </c>
      <c r="C151" s="14" t="s">
        <v>410</v>
      </c>
      <c r="D151" s="15" t="s">
        <v>411</v>
      </c>
      <c r="E151" s="16" t="s">
        <v>49</v>
      </c>
      <c r="F151" s="17" t="n">
        <v>0.2</v>
      </c>
      <c r="G151" s="17" t="n">
        <v>209.17</v>
      </c>
      <c r="H151" s="17" t="n">
        <f aca="false">ROUND(F151*G151,2)</f>
        <v>41.83</v>
      </c>
    </row>
    <row r="152" customFormat="false" ht="75" hidden="false" customHeight="false" outlineLevel="0" collapsed="false">
      <c r="A152" s="5" t="s">
        <v>412</v>
      </c>
      <c r="B152" s="5" t="s">
        <v>19</v>
      </c>
      <c r="C152" s="14" t="s">
        <v>413</v>
      </c>
      <c r="D152" s="15" t="s">
        <v>414</v>
      </c>
      <c r="E152" s="16" t="s">
        <v>22</v>
      </c>
      <c r="F152" s="17" t="n">
        <v>1</v>
      </c>
      <c r="G152" s="17" t="n">
        <v>1487.5</v>
      </c>
      <c r="H152" s="17" t="n">
        <f aca="false">ROUND(F152*G152,2)</f>
        <v>1487.5</v>
      </c>
    </row>
    <row r="153" customFormat="false" ht="90" hidden="false" customHeight="false" outlineLevel="0" collapsed="false">
      <c r="A153" s="5" t="s">
        <v>415</v>
      </c>
      <c r="B153" s="5" t="s">
        <v>19</v>
      </c>
      <c r="C153" s="14" t="s">
        <v>416</v>
      </c>
      <c r="D153" s="15" t="s">
        <v>417</v>
      </c>
      <c r="E153" s="16" t="s">
        <v>22</v>
      </c>
      <c r="F153" s="17" t="n">
        <v>1</v>
      </c>
      <c r="G153" s="17" t="n">
        <v>1124.14</v>
      </c>
      <c r="H153" s="17" t="n">
        <f aca="false">ROUND(F153*G153,2)</f>
        <v>1124.14</v>
      </c>
    </row>
    <row r="154" customFormat="false" ht="30" hidden="false" customHeight="false" outlineLevel="0" collapsed="false">
      <c r="A154" s="5" t="s">
        <v>418</v>
      </c>
      <c r="B154" s="5" t="s">
        <v>19</v>
      </c>
      <c r="C154" s="14" t="s">
        <v>419</v>
      </c>
      <c r="D154" s="15" t="s">
        <v>420</v>
      </c>
      <c r="E154" s="16" t="s">
        <v>22</v>
      </c>
      <c r="F154" s="17" t="n">
        <v>1</v>
      </c>
      <c r="G154" s="17" t="n">
        <v>2219.98</v>
      </c>
      <c r="H154" s="17" t="n">
        <f aca="false">ROUND(F154*G154,2)</f>
        <v>2219.98</v>
      </c>
    </row>
    <row r="155" customFormat="false" ht="45" hidden="false" customHeight="false" outlineLevel="0" collapsed="false">
      <c r="A155" s="5" t="s">
        <v>421</v>
      </c>
      <c r="B155" s="5" t="s">
        <v>19</v>
      </c>
      <c r="C155" s="14" t="s">
        <v>422</v>
      </c>
      <c r="D155" s="15" t="s">
        <v>423</v>
      </c>
      <c r="E155" s="16" t="s">
        <v>22</v>
      </c>
      <c r="F155" s="17" t="n">
        <v>1</v>
      </c>
      <c r="G155" s="17" t="n">
        <v>2101.6</v>
      </c>
      <c r="H155" s="17" t="n">
        <f aca="false">ROUND(F155*G155,2)</f>
        <v>2101.6</v>
      </c>
    </row>
    <row r="156" customFormat="false" ht="45" hidden="false" customHeight="false" outlineLevel="0" collapsed="false">
      <c r="A156" s="5" t="s">
        <v>424</v>
      </c>
      <c r="B156" s="5" t="s">
        <v>19</v>
      </c>
      <c r="C156" s="14" t="s">
        <v>425</v>
      </c>
      <c r="D156" s="15" t="s">
        <v>426</v>
      </c>
      <c r="E156" s="16" t="s">
        <v>22</v>
      </c>
      <c r="F156" s="17" t="n">
        <v>1</v>
      </c>
      <c r="G156" s="17" t="n">
        <v>2101.6</v>
      </c>
      <c r="H156" s="17" t="n">
        <f aca="false">ROUND(F156*G156,2)</f>
        <v>2101.6</v>
      </c>
    </row>
    <row r="157" customFormat="false" ht="30" hidden="false" customHeight="false" outlineLevel="0" collapsed="false">
      <c r="A157" s="5" t="s">
        <v>427</v>
      </c>
      <c r="B157" s="5" t="s">
        <v>19</v>
      </c>
      <c r="C157" s="14" t="s">
        <v>428</v>
      </c>
      <c r="D157" s="15" t="s">
        <v>429</v>
      </c>
      <c r="E157" s="16" t="s">
        <v>22</v>
      </c>
      <c r="F157" s="17" t="n">
        <v>1</v>
      </c>
      <c r="G157" s="17" t="n">
        <v>2101.6</v>
      </c>
      <c r="H157" s="17" t="n">
        <f aca="false">ROUND(F157*G157,2)</f>
        <v>2101.6</v>
      </c>
    </row>
    <row r="158" customFormat="false" ht="15.75" hidden="false" customHeight="false" outlineLevel="0" collapsed="false">
      <c r="A158" s="5" t="s">
        <v>430</v>
      </c>
      <c r="B158" s="5" t="s">
        <v>19</v>
      </c>
      <c r="C158" s="14" t="s">
        <v>431</v>
      </c>
      <c r="D158" s="15" t="s">
        <v>432</v>
      </c>
      <c r="E158" s="16" t="s">
        <v>22</v>
      </c>
      <c r="F158" s="17" t="n">
        <v>1</v>
      </c>
      <c r="G158" s="17" t="n">
        <v>406.6</v>
      </c>
      <c r="H158" s="17" t="n">
        <f aca="false">ROUND(F158*G158,2)</f>
        <v>406.6</v>
      </c>
    </row>
    <row r="159" customFormat="false" ht="15.75" hidden="false" customHeight="false" outlineLevel="0" collapsed="false">
      <c r="A159" s="5" t="s">
        <v>433</v>
      </c>
      <c r="B159" s="5" t="s">
        <v>42</v>
      </c>
      <c r="C159" s="14" t="s">
        <v>434</v>
      </c>
      <c r="D159" s="15" t="s">
        <v>435</v>
      </c>
      <c r="E159" s="16" t="s">
        <v>49</v>
      </c>
      <c r="F159" s="17" t="n">
        <v>1637.55</v>
      </c>
      <c r="G159" s="17" t="n">
        <v>1.12</v>
      </c>
      <c r="H159" s="17" t="n">
        <f aca="false">ROUND(F159*G159,2)</f>
        <v>1834.06</v>
      </c>
    </row>
    <row r="160" customFormat="false" ht="30" hidden="false" customHeight="false" outlineLevel="0" collapsed="false">
      <c r="A160" s="5" t="s">
        <v>436</v>
      </c>
      <c r="B160" s="5" t="s">
        <v>42</v>
      </c>
      <c r="C160" s="14" t="s">
        <v>437</v>
      </c>
      <c r="D160" s="15" t="s">
        <v>438</v>
      </c>
      <c r="E160" s="16" t="s">
        <v>49</v>
      </c>
      <c r="F160" s="17" t="n">
        <v>1637.55</v>
      </c>
      <c r="G160" s="17" t="n">
        <v>0.39</v>
      </c>
      <c r="H160" s="17" t="n">
        <f aca="false">ROUND(F160*G160,2)</f>
        <v>638.64</v>
      </c>
    </row>
    <row r="161" customFormat="false" ht="31.5" hidden="false" customHeight="false" outlineLevel="0" collapsed="false">
      <c r="A161" s="5" t="s">
        <v>439</v>
      </c>
      <c r="B161" s="5" t="s">
        <v>19</v>
      </c>
      <c r="C161" s="14" t="s">
        <v>440</v>
      </c>
      <c r="D161" s="15" t="s">
        <v>441</v>
      </c>
      <c r="E161" s="16" t="s">
        <v>22</v>
      </c>
      <c r="F161" s="17" t="n">
        <v>2</v>
      </c>
      <c r="G161" s="17" t="n">
        <v>280</v>
      </c>
      <c r="H161" s="17" t="n">
        <f aca="false">ROUND(F161*G161,2)</f>
        <v>560</v>
      </c>
    </row>
    <row r="163" customFormat="false" ht="15.75" hidden="false" customHeight="true" outlineLevel="0" collapsed="false">
      <c r="A163" s="18" t="s">
        <v>442</v>
      </c>
      <c r="B163" s="18"/>
      <c r="C163" s="18"/>
      <c r="D163" s="18"/>
      <c r="E163" s="18"/>
      <c r="F163" s="18"/>
      <c r="G163" s="18"/>
      <c r="H163" s="18" t="n">
        <f aca="false">H8+H10+H32+H83+H101+H109+H135+H141+H149</f>
        <v>326623.78</v>
      </c>
    </row>
    <row r="164" customFormat="false" ht="15" hidden="false" customHeight="false" outlineLevel="0" collapsed="false">
      <c r="B164" s="19"/>
      <c r="C164" s="20"/>
      <c r="D164" s="20"/>
      <c r="E164" s="20"/>
      <c r="F164" s="20"/>
      <c r="G164" s="20"/>
      <c r="H164" s="20"/>
    </row>
    <row r="165" customFormat="false" ht="15.75" hidden="false" customHeight="true" outlineLevel="0" collapsed="false">
      <c r="A165" s="18" t="s">
        <v>443</v>
      </c>
      <c r="B165" s="18"/>
      <c r="C165" s="18"/>
      <c r="D165" s="18"/>
      <c r="E165" s="18"/>
      <c r="F165" s="18"/>
      <c r="G165" s="18"/>
      <c r="H165" s="18" t="n">
        <f aca="false">H163*(1+$H$4)</f>
        <v>408279.725</v>
      </c>
    </row>
  </sheetData>
  <mergeCells count="11">
    <mergeCell ref="A1:E1"/>
    <mergeCell ref="F1:H3"/>
    <mergeCell ref="A2:E2"/>
    <mergeCell ref="A3:E3"/>
    <mergeCell ref="A4:E5"/>
    <mergeCell ref="F4:G4"/>
    <mergeCell ref="F5:G5"/>
    <mergeCell ref="A6:E6"/>
    <mergeCell ref="F6:G6"/>
    <mergeCell ref="A163:G163"/>
    <mergeCell ref="A165:G165"/>
  </mergeCells>
  <printOptions headings="false" gridLines="false" gridLinesSet="true" horizontalCentered="false" verticalCentered="false"/>
  <pageMargins left="0.629861111111111" right="0.472222222222222" top="0.472222222222222" bottom="0.4722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708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7" activeCellId="0" sqref="A7"/>
    </sheetView>
  </sheetViews>
  <sheetFormatPr defaultRowHeight="15" zeroHeight="false" outlineLevelRow="0" outlineLevelCol="0"/>
  <cols>
    <col collapsed="false" customWidth="true" hidden="false" outlineLevel="0" max="1" min="1" style="21" width="13.7"/>
    <col collapsed="false" customWidth="true" hidden="false" outlineLevel="0" max="2" min="2" style="21" width="22"/>
    <col collapsed="false" customWidth="true" hidden="false" outlineLevel="0" max="3" min="3" style="22" width="55.9"/>
    <col collapsed="false" customWidth="true" hidden="false" outlineLevel="0" max="4" min="4" style="23" width="7.5"/>
    <col collapsed="false" customWidth="true" hidden="false" outlineLevel="0" max="5" min="5" style="24" width="10.3"/>
    <col collapsed="false" customWidth="true" hidden="false" outlineLevel="0" max="6" min="6" style="25" width="9.6"/>
    <col collapsed="false" customWidth="true" hidden="false" outlineLevel="0" max="7" min="7" style="25" width="8.79"/>
    <col collapsed="false" customWidth="true" hidden="false" outlineLevel="0" max="1025" min="8" style="21" width="11.2"/>
  </cols>
  <sheetData>
    <row r="1" customFormat="false" ht="18" hidden="false" customHeight="true" outlineLevel="0" collapsed="false">
      <c r="A1" s="5" t="s">
        <v>0</v>
      </c>
      <c r="B1" s="5"/>
      <c r="C1" s="5"/>
      <c r="D1" s="5"/>
      <c r="E1" s="5"/>
      <c r="F1" s="5"/>
      <c r="G1" s="5"/>
    </row>
    <row r="2" customFormat="false" ht="18" hidden="false" customHeight="true" outlineLevel="0" collapsed="false">
      <c r="A2" s="5" t="s">
        <v>1</v>
      </c>
      <c r="B2" s="5"/>
      <c r="C2" s="5"/>
      <c r="D2" s="5"/>
      <c r="E2" s="5"/>
      <c r="F2" s="5"/>
      <c r="G2" s="5"/>
    </row>
    <row r="3" customFormat="false" ht="18" hidden="false" customHeight="true" outlineLevel="0" collapsed="false">
      <c r="A3" s="5" t="s">
        <v>2</v>
      </c>
      <c r="B3" s="5"/>
      <c r="C3" s="5"/>
      <c r="D3" s="5"/>
      <c r="E3" s="5"/>
      <c r="F3" s="5"/>
      <c r="G3" s="5"/>
    </row>
    <row r="4" customFormat="false" ht="42.75" hidden="false" customHeight="true" outlineLevel="0" collapsed="false">
      <c r="A4" s="5" t="s">
        <v>444</v>
      </c>
      <c r="B4" s="5"/>
      <c r="C4" s="5"/>
      <c r="D4" s="5"/>
      <c r="E4" s="5"/>
      <c r="F4" s="5"/>
      <c r="G4" s="5"/>
    </row>
    <row r="5" customFormat="false" ht="47.25" hidden="false" customHeight="false" outlineLevel="0" collapsed="false">
      <c r="A5" s="26" t="s">
        <v>9</v>
      </c>
      <c r="B5" s="26" t="s">
        <v>11</v>
      </c>
      <c r="C5" s="26" t="s">
        <v>12</v>
      </c>
      <c r="D5" s="26" t="s">
        <v>445</v>
      </c>
      <c r="E5" s="26" t="s">
        <v>446</v>
      </c>
      <c r="F5" s="26" t="s">
        <v>447</v>
      </c>
      <c r="G5" s="26" t="s">
        <v>16</v>
      </c>
    </row>
    <row r="6" customFormat="false" ht="15.75" hidden="false" customHeight="false" outlineLevel="0" collapsed="false">
      <c r="A6" s="27" t="s">
        <v>18</v>
      </c>
      <c r="B6" s="28" t="s">
        <v>20</v>
      </c>
      <c r="C6" s="28" t="s">
        <v>21</v>
      </c>
      <c r="D6" s="27" t="s">
        <v>22</v>
      </c>
      <c r="E6" s="27"/>
      <c r="F6" s="29"/>
      <c r="G6" s="30"/>
    </row>
    <row r="7" customFormat="false" ht="15" hidden="false" customHeight="false" outlineLevel="0" collapsed="false">
      <c r="A7" s="31" t="s">
        <v>448</v>
      </c>
      <c r="B7" s="32" t="s">
        <v>449</v>
      </c>
      <c r="C7" s="32" t="s">
        <v>450</v>
      </c>
      <c r="D7" s="23" t="s">
        <v>451</v>
      </c>
      <c r="E7" s="23" t="n">
        <v>380</v>
      </c>
      <c r="F7" s="33" t="n">
        <v>18.74</v>
      </c>
      <c r="G7" s="34" t="n">
        <v>7121.2</v>
      </c>
    </row>
    <row r="8" customFormat="false" ht="30" hidden="false" customHeight="false" outlineLevel="0" collapsed="false">
      <c r="A8" s="31" t="s">
        <v>448</v>
      </c>
      <c r="B8" s="32" t="s">
        <v>452</v>
      </c>
      <c r="C8" s="32" t="s">
        <v>453</v>
      </c>
      <c r="D8" s="23" t="s">
        <v>451</v>
      </c>
      <c r="E8" s="23" t="n">
        <v>84</v>
      </c>
      <c r="F8" s="33" t="n">
        <v>106.56</v>
      </c>
      <c r="G8" s="35" t="n">
        <v>8951.04</v>
      </c>
    </row>
    <row r="9" customFormat="false" ht="15.75" hidden="false" customHeight="false" outlineLevel="0" collapsed="false">
      <c r="A9" s="31"/>
      <c r="B9" s="23"/>
      <c r="C9" s="36" t="s">
        <v>454</v>
      </c>
      <c r="E9" s="23"/>
      <c r="F9" s="36"/>
      <c r="G9" s="37" t="n">
        <v>16072.24</v>
      </c>
    </row>
    <row r="10" customFormat="false" ht="31.5" hidden="false" customHeight="false" outlineLevel="0" collapsed="false">
      <c r="A10" s="27" t="s">
        <v>24</v>
      </c>
      <c r="B10" s="28" t="s">
        <v>25</v>
      </c>
      <c r="C10" s="28" t="s">
        <v>26</v>
      </c>
      <c r="D10" s="27" t="s">
        <v>22</v>
      </c>
      <c r="E10" s="27"/>
      <c r="F10" s="29"/>
      <c r="G10" s="30"/>
    </row>
    <row r="11" customFormat="false" ht="60" hidden="false" customHeight="false" outlineLevel="0" collapsed="false">
      <c r="A11" s="31" t="s">
        <v>455</v>
      </c>
      <c r="B11" s="32" t="s">
        <v>456</v>
      </c>
      <c r="C11" s="32" t="s">
        <v>457</v>
      </c>
      <c r="D11" s="23" t="s">
        <v>22</v>
      </c>
      <c r="E11" s="23" t="n">
        <v>1</v>
      </c>
      <c r="F11" s="33" t="n">
        <v>233.94</v>
      </c>
      <c r="G11" s="35" t="n">
        <v>233.94</v>
      </c>
    </row>
    <row r="12" customFormat="false" ht="15.75" hidden="false" customHeight="false" outlineLevel="0" collapsed="false">
      <c r="A12" s="31"/>
      <c r="B12" s="23"/>
      <c r="C12" s="36" t="s">
        <v>454</v>
      </c>
      <c r="E12" s="23"/>
      <c r="F12" s="36"/>
      <c r="G12" s="37" t="n">
        <v>233.94</v>
      </c>
    </row>
    <row r="13" customFormat="false" ht="78.75" hidden="false" customHeight="false" outlineLevel="0" collapsed="false">
      <c r="A13" s="27" t="s">
        <v>27</v>
      </c>
      <c r="B13" s="28" t="s">
        <v>28</v>
      </c>
      <c r="C13" s="28" t="s">
        <v>29</v>
      </c>
      <c r="D13" s="27" t="s">
        <v>22</v>
      </c>
      <c r="E13" s="27"/>
      <c r="F13" s="29"/>
      <c r="G13" s="30"/>
    </row>
    <row r="14" customFormat="false" ht="15" hidden="false" customHeight="false" outlineLevel="0" collapsed="false">
      <c r="A14" s="31" t="s">
        <v>448</v>
      </c>
      <c r="B14" s="32" t="s">
        <v>458</v>
      </c>
      <c r="C14" s="32" t="s">
        <v>459</v>
      </c>
      <c r="D14" s="23" t="s">
        <v>451</v>
      </c>
      <c r="E14" s="23" t="n">
        <v>6</v>
      </c>
      <c r="F14" s="33" t="n">
        <v>134.08</v>
      </c>
      <c r="G14" s="34" t="n">
        <v>804.48</v>
      </c>
    </row>
    <row r="15" customFormat="false" ht="15" hidden="false" customHeight="false" outlineLevel="0" collapsed="false">
      <c r="A15" s="31" t="s">
        <v>448</v>
      </c>
      <c r="B15" s="32" t="s">
        <v>460</v>
      </c>
      <c r="C15" s="32" t="s">
        <v>461</v>
      </c>
      <c r="D15" s="23" t="s">
        <v>451</v>
      </c>
      <c r="E15" s="23" t="n">
        <v>12</v>
      </c>
      <c r="F15" s="33" t="n">
        <v>15.6</v>
      </c>
      <c r="G15" s="34" t="n">
        <v>187.2</v>
      </c>
    </row>
    <row r="16" customFormat="false" ht="30" hidden="false" customHeight="false" outlineLevel="0" collapsed="false">
      <c r="A16" s="31" t="s">
        <v>455</v>
      </c>
      <c r="B16" s="32" t="s">
        <v>462</v>
      </c>
      <c r="C16" s="32" t="s">
        <v>463</v>
      </c>
      <c r="D16" s="23" t="s">
        <v>22</v>
      </c>
      <c r="E16" s="23" t="n">
        <v>1</v>
      </c>
      <c r="F16" s="33" t="n">
        <v>88.78</v>
      </c>
      <c r="G16" s="34" t="n">
        <v>88.78</v>
      </c>
    </row>
    <row r="17" customFormat="false" ht="15" hidden="false" customHeight="false" outlineLevel="0" collapsed="false">
      <c r="A17" s="31" t="s">
        <v>455</v>
      </c>
      <c r="B17" s="32" t="s">
        <v>464</v>
      </c>
      <c r="C17" s="32" t="s">
        <v>465</v>
      </c>
      <c r="D17" s="23" t="s">
        <v>22</v>
      </c>
      <c r="E17" s="23" t="n">
        <v>1</v>
      </c>
      <c r="F17" s="33" t="n">
        <v>2.7</v>
      </c>
      <c r="G17" s="35" t="n">
        <v>2.7</v>
      </c>
    </row>
    <row r="18" customFormat="false" ht="15.75" hidden="false" customHeight="false" outlineLevel="0" collapsed="false">
      <c r="A18" s="31"/>
      <c r="B18" s="23"/>
      <c r="C18" s="36" t="s">
        <v>454</v>
      </c>
      <c r="E18" s="23"/>
      <c r="F18" s="36"/>
      <c r="G18" s="37" t="n">
        <v>1083.16</v>
      </c>
    </row>
    <row r="19" customFormat="false" ht="15.75" hidden="false" customHeight="false" outlineLevel="0" collapsed="false">
      <c r="A19" s="27" t="s">
        <v>30</v>
      </c>
      <c r="B19" s="28" t="s">
        <v>31</v>
      </c>
      <c r="C19" s="28" t="s">
        <v>32</v>
      </c>
      <c r="D19" s="27" t="s">
        <v>33</v>
      </c>
      <c r="E19" s="27"/>
      <c r="F19" s="29"/>
      <c r="G19" s="30"/>
    </row>
    <row r="20" customFormat="false" ht="30" hidden="false" customHeight="false" outlineLevel="0" collapsed="false">
      <c r="A20" s="31" t="s">
        <v>455</v>
      </c>
      <c r="B20" s="32" t="s">
        <v>466</v>
      </c>
      <c r="C20" s="32" t="s">
        <v>467</v>
      </c>
      <c r="D20" s="23" t="s">
        <v>45</v>
      </c>
      <c r="E20" s="23" t="n">
        <v>1</v>
      </c>
      <c r="F20" s="33" t="n">
        <v>5.27</v>
      </c>
      <c r="G20" s="34" t="n">
        <v>5.27</v>
      </c>
    </row>
    <row r="21" customFormat="false" ht="30" hidden="false" customHeight="false" outlineLevel="0" collapsed="false">
      <c r="A21" s="31" t="s">
        <v>455</v>
      </c>
      <c r="B21" s="32" t="s">
        <v>468</v>
      </c>
      <c r="C21" s="32" t="s">
        <v>469</v>
      </c>
      <c r="D21" s="23" t="s">
        <v>45</v>
      </c>
      <c r="E21" s="23" t="n">
        <v>4</v>
      </c>
      <c r="F21" s="33" t="n">
        <v>11.67</v>
      </c>
      <c r="G21" s="34" t="n">
        <v>46.68</v>
      </c>
    </row>
    <row r="22" customFormat="false" ht="30" hidden="false" customHeight="false" outlineLevel="0" collapsed="false">
      <c r="A22" s="31" t="s">
        <v>455</v>
      </c>
      <c r="B22" s="32" t="s">
        <v>470</v>
      </c>
      <c r="C22" s="32" t="s">
        <v>471</v>
      </c>
      <c r="D22" s="23" t="s">
        <v>49</v>
      </c>
      <c r="E22" s="23" t="n">
        <v>1</v>
      </c>
      <c r="F22" s="33" t="n">
        <v>225</v>
      </c>
      <c r="G22" s="34" t="n">
        <v>225</v>
      </c>
    </row>
    <row r="23" customFormat="false" ht="15" hidden="false" customHeight="false" outlineLevel="0" collapsed="false">
      <c r="A23" s="31" t="s">
        <v>455</v>
      </c>
      <c r="B23" s="32" t="s">
        <v>472</v>
      </c>
      <c r="C23" s="32" t="s">
        <v>473</v>
      </c>
      <c r="D23" s="23" t="s">
        <v>474</v>
      </c>
      <c r="E23" s="23" t="n">
        <v>0.11</v>
      </c>
      <c r="F23" s="33" t="n">
        <v>18.91</v>
      </c>
      <c r="G23" s="34" t="n">
        <v>2.08</v>
      </c>
    </row>
    <row r="24" customFormat="false" ht="45" hidden="false" customHeight="false" outlineLevel="0" collapsed="false">
      <c r="A24" s="31" t="s">
        <v>448</v>
      </c>
      <c r="B24" s="32" t="s">
        <v>475</v>
      </c>
      <c r="C24" s="32" t="s">
        <v>476</v>
      </c>
      <c r="D24" s="23" t="s">
        <v>93</v>
      </c>
      <c r="E24" s="23" t="n">
        <v>0.01</v>
      </c>
      <c r="F24" s="33" t="n">
        <v>285.7</v>
      </c>
      <c r="G24" s="34" t="n">
        <v>2.86</v>
      </c>
    </row>
    <row r="25" customFormat="false" ht="15" hidden="false" customHeight="false" outlineLevel="0" collapsed="false">
      <c r="A25" s="31" t="s">
        <v>448</v>
      </c>
      <c r="B25" s="32" t="s">
        <v>477</v>
      </c>
      <c r="C25" s="32" t="s">
        <v>478</v>
      </c>
      <c r="D25" s="23" t="s">
        <v>451</v>
      </c>
      <c r="E25" s="23" t="n">
        <v>1</v>
      </c>
      <c r="F25" s="33" t="n">
        <v>19.61</v>
      </c>
      <c r="G25" s="34" t="n">
        <v>19.61</v>
      </c>
    </row>
    <row r="26" customFormat="false" ht="15" hidden="false" customHeight="false" outlineLevel="0" collapsed="false">
      <c r="A26" s="31" t="s">
        <v>448</v>
      </c>
      <c r="B26" s="32" t="s">
        <v>479</v>
      </c>
      <c r="C26" s="32" t="s">
        <v>480</v>
      </c>
      <c r="D26" s="23" t="s">
        <v>451</v>
      </c>
      <c r="E26" s="23" t="n">
        <v>2</v>
      </c>
      <c r="F26" s="33" t="n">
        <v>15.6</v>
      </c>
      <c r="G26" s="35" t="n">
        <v>31.2</v>
      </c>
    </row>
    <row r="27" customFormat="false" ht="15.75" hidden="false" customHeight="false" outlineLevel="0" collapsed="false">
      <c r="A27" s="31"/>
      <c r="B27" s="23"/>
      <c r="C27" s="36" t="s">
        <v>481</v>
      </c>
      <c r="E27" s="23"/>
      <c r="F27" s="36"/>
      <c r="G27" s="37" t="n">
        <v>332.7</v>
      </c>
    </row>
    <row r="28" customFormat="false" ht="15.75" hidden="false" customHeight="false" outlineLevel="0" collapsed="false">
      <c r="A28" s="27" t="s">
        <v>34</v>
      </c>
      <c r="B28" s="28" t="s">
        <v>35</v>
      </c>
      <c r="C28" s="28" t="s">
        <v>36</v>
      </c>
      <c r="D28" s="27" t="s">
        <v>22</v>
      </c>
      <c r="E28" s="27"/>
      <c r="F28" s="29"/>
      <c r="G28" s="30"/>
    </row>
    <row r="29" customFormat="false" ht="30" hidden="false" customHeight="false" outlineLevel="0" collapsed="false">
      <c r="A29" s="31" t="s">
        <v>448</v>
      </c>
      <c r="B29" s="32" t="s">
        <v>482</v>
      </c>
      <c r="C29" s="32" t="s">
        <v>483</v>
      </c>
      <c r="D29" s="23" t="s">
        <v>484</v>
      </c>
      <c r="E29" s="23" t="n">
        <v>6</v>
      </c>
      <c r="F29" s="33" t="n">
        <v>58.54</v>
      </c>
      <c r="G29" s="34" t="n">
        <v>351.24</v>
      </c>
    </row>
    <row r="30" customFormat="false" ht="30" hidden="false" customHeight="false" outlineLevel="0" collapsed="false">
      <c r="A30" s="31" t="s">
        <v>448</v>
      </c>
      <c r="B30" s="32" t="s">
        <v>485</v>
      </c>
      <c r="C30" s="32" t="s">
        <v>486</v>
      </c>
      <c r="D30" s="23" t="s">
        <v>487</v>
      </c>
      <c r="E30" s="23" t="n">
        <v>2</v>
      </c>
      <c r="F30" s="33" t="n">
        <v>19.93</v>
      </c>
      <c r="G30" s="35" t="n">
        <v>39.86</v>
      </c>
    </row>
    <row r="31" customFormat="false" ht="15.75" hidden="false" customHeight="false" outlineLevel="0" collapsed="false">
      <c r="A31" s="31"/>
      <c r="B31" s="23"/>
      <c r="C31" s="36" t="s">
        <v>454</v>
      </c>
      <c r="E31" s="23"/>
      <c r="F31" s="36"/>
      <c r="G31" s="37" t="n">
        <v>391.1</v>
      </c>
    </row>
    <row r="32" customFormat="false" ht="15.75" hidden="false" customHeight="false" outlineLevel="0" collapsed="false">
      <c r="A32" s="27" t="s">
        <v>37</v>
      </c>
      <c r="B32" s="28" t="s">
        <v>38</v>
      </c>
      <c r="C32" s="28" t="s">
        <v>39</v>
      </c>
      <c r="D32" s="27" t="s">
        <v>40</v>
      </c>
      <c r="E32" s="27"/>
      <c r="F32" s="29"/>
      <c r="G32" s="30"/>
    </row>
    <row r="33" customFormat="false" ht="30" hidden="false" customHeight="false" outlineLevel="0" collapsed="false">
      <c r="A33" s="31" t="s">
        <v>455</v>
      </c>
      <c r="B33" s="32" t="s">
        <v>488</v>
      </c>
      <c r="C33" s="32" t="s">
        <v>489</v>
      </c>
      <c r="D33" s="23" t="s">
        <v>490</v>
      </c>
      <c r="E33" s="23" t="n">
        <v>1</v>
      </c>
      <c r="F33" s="33" t="n">
        <v>8</v>
      </c>
      <c r="G33" s="35" t="n">
        <v>8</v>
      </c>
    </row>
    <row r="34" customFormat="false" ht="15.75" hidden="false" customHeight="false" outlineLevel="0" collapsed="false">
      <c r="A34" s="31"/>
      <c r="B34" s="23"/>
      <c r="C34" s="36" t="s">
        <v>491</v>
      </c>
      <c r="E34" s="23"/>
      <c r="F34" s="36"/>
      <c r="G34" s="37" t="n">
        <v>8</v>
      </c>
    </row>
    <row r="35" customFormat="false" ht="31.5" hidden="false" customHeight="false" outlineLevel="0" collapsed="false">
      <c r="A35" s="27" t="s">
        <v>41</v>
      </c>
      <c r="B35" s="28" t="n">
        <v>97064</v>
      </c>
      <c r="C35" s="28" t="s">
        <v>44</v>
      </c>
      <c r="D35" s="27" t="s">
        <v>45</v>
      </c>
      <c r="E35" s="27"/>
      <c r="F35" s="29"/>
      <c r="G35" s="30"/>
    </row>
    <row r="36" customFormat="false" ht="30" hidden="false" customHeight="false" outlineLevel="0" collapsed="false">
      <c r="A36" s="31" t="s">
        <v>448</v>
      </c>
      <c r="B36" s="32" t="s">
        <v>492</v>
      </c>
      <c r="C36" s="32" t="s">
        <v>493</v>
      </c>
      <c r="D36" s="23" t="s">
        <v>451</v>
      </c>
      <c r="E36" s="23" t="n">
        <v>0.5</v>
      </c>
      <c r="F36" s="33" t="n">
        <v>13.74</v>
      </c>
      <c r="G36" s="34" t="n">
        <v>6.87</v>
      </c>
    </row>
    <row r="37" customFormat="false" ht="15" hidden="false" customHeight="false" outlineLevel="0" collapsed="false">
      <c r="A37" s="31" t="s">
        <v>448</v>
      </c>
      <c r="B37" s="32" t="s">
        <v>479</v>
      </c>
      <c r="C37" s="32" t="s">
        <v>480</v>
      </c>
      <c r="D37" s="23" t="s">
        <v>451</v>
      </c>
      <c r="E37" s="23" t="n">
        <v>0.1</v>
      </c>
      <c r="F37" s="33" t="n">
        <v>15.6</v>
      </c>
      <c r="G37" s="34" t="n">
        <v>1.56</v>
      </c>
    </row>
    <row r="38" customFormat="false" ht="60" hidden="false" customHeight="false" outlineLevel="0" collapsed="false">
      <c r="A38" s="31" t="s">
        <v>448</v>
      </c>
      <c r="B38" s="32" t="s">
        <v>494</v>
      </c>
      <c r="C38" s="32" t="s">
        <v>495</v>
      </c>
      <c r="D38" s="23" t="s">
        <v>496</v>
      </c>
      <c r="E38" s="23" t="n">
        <v>0.402</v>
      </c>
      <c r="F38" s="33" t="n">
        <v>9.54</v>
      </c>
      <c r="G38" s="35" t="n">
        <v>3.84</v>
      </c>
    </row>
    <row r="39" customFormat="false" ht="15.75" hidden="false" customHeight="false" outlineLevel="0" collapsed="false">
      <c r="A39" s="31"/>
      <c r="B39" s="23"/>
      <c r="C39" s="36" t="s">
        <v>497</v>
      </c>
      <c r="E39" s="23"/>
      <c r="F39" s="36"/>
      <c r="G39" s="37" t="n">
        <v>12.27</v>
      </c>
    </row>
    <row r="40" customFormat="false" ht="31.5" hidden="false" customHeight="false" outlineLevel="0" collapsed="false">
      <c r="A40" s="27" t="s">
        <v>46</v>
      </c>
      <c r="B40" s="28" t="s">
        <v>47</v>
      </c>
      <c r="C40" s="28" t="s">
        <v>48</v>
      </c>
      <c r="D40" s="27" t="s">
        <v>49</v>
      </c>
      <c r="E40" s="27"/>
      <c r="F40" s="29"/>
      <c r="G40" s="30"/>
    </row>
    <row r="41" customFormat="false" ht="30" hidden="false" customHeight="false" outlineLevel="0" collapsed="false">
      <c r="A41" s="31" t="s">
        <v>448</v>
      </c>
      <c r="B41" s="32" t="s">
        <v>492</v>
      </c>
      <c r="C41" s="32" t="s">
        <v>493</v>
      </c>
      <c r="D41" s="23" t="s">
        <v>451</v>
      </c>
      <c r="E41" s="23" t="n">
        <v>0.0258</v>
      </c>
      <c r="F41" s="33" t="n">
        <v>13.74</v>
      </c>
      <c r="G41" s="34" t="n">
        <v>0.35</v>
      </c>
    </row>
    <row r="42" customFormat="false" ht="15" hidden="false" customHeight="false" outlineLevel="0" collapsed="false">
      <c r="A42" s="31" t="s">
        <v>448</v>
      </c>
      <c r="B42" s="32" t="s">
        <v>479</v>
      </c>
      <c r="C42" s="32" t="s">
        <v>480</v>
      </c>
      <c r="D42" s="23" t="s">
        <v>451</v>
      </c>
      <c r="E42" s="23" t="n">
        <v>0.0507</v>
      </c>
      <c r="F42" s="33" t="n">
        <v>15.6</v>
      </c>
      <c r="G42" s="35" t="n">
        <v>0.79</v>
      </c>
    </row>
    <row r="43" customFormat="false" ht="15.75" hidden="false" customHeight="false" outlineLevel="0" collapsed="false">
      <c r="A43" s="31"/>
      <c r="B43" s="23"/>
      <c r="C43" s="36" t="s">
        <v>498</v>
      </c>
      <c r="E43" s="23"/>
      <c r="F43" s="36"/>
      <c r="G43" s="37" t="n">
        <v>1.14</v>
      </c>
    </row>
    <row r="44" customFormat="false" ht="47.25" hidden="false" customHeight="false" outlineLevel="0" collapsed="false">
      <c r="A44" s="27" t="s">
        <v>50</v>
      </c>
      <c r="B44" s="28" t="s">
        <v>51</v>
      </c>
      <c r="C44" s="28" t="s">
        <v>52</v>
      </c>
      <c r="D44" s="27" t="s">
        <v>49</v>
      </c>
      <c r="E44" s="27"/>
      <c r="F44" s="29"/>
      <c r="G44" s="30"/>
    </row>
    <row r="45" customFormat="false" ht="30" hidden="false" customHeight="false" outlineLevel="0" collapsed="false">
      <c r="A45" s="31" t="s">
        <v>448</v>
      </c>
      <c r="B45" s="32" t="s">
        <v>492</v>
      </c>
      <c r="C45" s="32" t="s">
        <v>493</v>
      </c>
      <c r="D45" s="23" t="s">
        <v>451</v>
      </c>
      <c r="E45" s="23" t="n">
        <v>0.25</v>
      </c>
      <c r="F45" s="33" t="n">
        <v>13.74</v>
      </c>
      <c r="G45" s="35" t="n">
        <v>3.44</v>
      </c>
    </row>
    <row r="46" customFormat="false" ht="15.75" hidden="false" customHeight="false" outlineLevel="0" collapsed="false">
      <c r="A46" s="31"/>
      <c r="B46" s="23"/>
      <c r="C46" s="36" t="s">
        <v>498</v>
      </c>
      <c r="E46" s="23"/>
      <c r="F46" s="36"/>
      <c r="G46" s="37" t="n">
        <v>3.44</v>
      </c>
    </row>
    <row r="47" customFormat="false" ht="47.25" hidden="false" customHeight="false" outlineLevel="0" collapsed="false">
      <c r="A47" s="27" t="s">
        <v>53</v>
      </c>
      <c r="B47" s="28" t="s">
        <v>54</v>
      </c>
      <c r="C47" s="28" t="s">
        <v>55</v>
      </c>
      <c r="D47" s="27" t="s">
        <v>45</v>
      </c>
      <c r="E47" s="27"/>
      <c r="F47" s="29"/>
      <c r="G47" s="30"/>
    </row>
    <row r="48" customFormat="false" ht="15" hidden="false" customHeight="false" outlineLevel="0" collapsed="false">
      <c r="A48" s="31" t="s">
        <v>455</v>
      </c>
      <c r="B48" s="32" t="s">
        <v>499</v>
      </c>
      <c r="C48" s="32" t="s">
        <v>500</v>
      </c>
      <c r="D48" s="23" t="s">
        <v>451</v>
      </c>
      <c r="E48" s="23" t="n">
        <v>0.0588</v>
      </c>
      <c r="F48" s="33" t="n">
        <v>1.39</v>
      </c>
      <c r="G48" s="34" t="n">
        <v>0.08</v>
      </c>
    </row>
    <row r="49" customFormat="false" ht="30" hidden="false" customHeight="false" outlineLevel="0" collapsed="false">
      <c r="A49" s="31" t="s">
        <v>448</v>
      </c>
      <c r="B49" s="32" t="s">
        <v>501</v>
      </c>
      <c r="C49" s="32" t="s">
        <v>502</v>
      </c>
      <c r="D49" s="23" t="s">
        <v>451</v>
      </c>
      <c r="E49" s="23" t="n">
        <v>0.0588</v>
      </c>
      <c r="F49" s="33" t="n">
        <v>19.34</v>
      </c>
      <c r="G49" s="34" t="n">
        <v>1.14</v>
      </c>
    </row>
    <row r="50" customFormat="false" ht="15" hidden="false" customHeight="false" outlineLevel="0" collapsed="false">
      <c r="A50" s="31" t="s">
        <v>448</v>
      </c>
      <c r="B50" s="32" t="s">
        <v>479</v>
      </c>
      <c r="C50" s="32" t="s">
        <v>480</v>
      </c>
      <c r="D50" s="23" t="s">
        <v>451</v>
      </c>
      <c r="E50" s="23" t="n">
        <v>0.1176</v>
      </c>
      <c r="F50" s="33" t="n">
        <v>15.6</v>
      </c>
      <c r="G50" s="35" t="n">
        <v>1.83</v>
      </c>
    </row>
    <row r="51" customFormat="false" ht="15.75" hidden="false" customHeight="false" outlineLevel="0" collapsed="false">
      <c r="A51" s="31"/>
      <c r="B51" s="23"/>
      <c r="C51" s="36" t="s">
        <v>497</v>
      </c>
      <c r="E51" s="23"/>
      <c r="F51" s="36"/>
      <c r="G51" s="37" t="n">
        <v>3.05</v>
      </c>
    </row>
    <row r="52" customFormat="false" ht="15.75" hidden="false" customHeight="false" outlineLevel="0" collapsed="false">
      <c r="A52" s="27" t="s">
        <v>56</v>
      </c>
      <c r="B52" s="28" t="s">
        <v>57</v>
      </c>
      <c r="C52" s="28" t="s">
        <v>58</v>
      </c>
      <c r="D52" s="27" t="s">
        <v>22</v>
      </c>
      <c r="E52" s="27"/>
      <c r="F52" s="29"/>
      <c r="G52" s="30"/>
    </row>
    <row r="53" customFormat="false" ht="15" hidden="false" customHeight="false" outlineLevel="0" collapsed="false">
      <c r="A53" s="31" t="s">
        <v>448</v>
      </c>
      <c r="B53" s="32" t="s">
        <v>503</v>
      </c>
      <c r="C53" s="32" t="s">
        <v>504</v>
      </c>
      <c r="D53" s="23" t="s">
        <v>451</v>
      </c>
      <c r="E53" s="23" t="n">
        <v>0.3</v>
      </c>
      <c r="F53" s="33" t="n">
        <v>20</v>
      </c>
      <c r="G53" s="34" t="n">
        <v>6</v>
      </c>
    </row>
    <row r="54" customFormat="false" ht="30" hidden="false" customHeight="false" outlineLevel="0" collapsed="false">
      <c r="A54" s="31" t="s">
        <v>448</v>
      </c>
      <c r="B54" s="32" t="s">
        <v>501</v>
      </c>
      <c r="C54" s="32" t="s">
        <v>502</v>
      </c>
      <c r="D54" s="23" t="s">
        <v>451</v>
      </c>
      <c r="E54" s="23" t="n">
        <v>0.3</v>
      </c>
      <c r="F54" s="33" t="n">
        <v>19.34</v>
      </c>
      <c r="G54" s="34" t="n">
        <v>5.8</v>
      </c>
    </row>
    <row r="55" customFormat="false" ht="15" hidden="false" customHeight="false" outlineLevel="0" collapsed="false">
      <c r="A55" s="31" t="s">
        <v>448</v>
      </c>
      <c r="B55" s="32" t="s">
        <v>479</v>
      </c>
      <c r="C55" s="32" t="s">
        <v>480</v>
      </c>
      <c r="D55" s="23" t="s">
        <v>451</v>
      </c>
      <c r="E55" s="23" t="n">
        <v>0.3</v>
      </c>
      <c r="F55" s="33" t="n">
        <v>15.6</v>
      </c>
      <c r="G55" s="35" t="n">
        <v>4.68</v>
      </c>
    </row>
    <row r="56" customFormat="false" ht="15.75" hidden="false" customHeight="false" outlineLevel="0" collapsed="false">
      <c r="A56" s="31"/>
      <c r="B56" s="23"/>
      <c r="C56" s="36" t="s">
        <v>454</v>
      </c>
      <c r="E56" s="23"/>
      <c r="F56" s="36"/>
      <c r="G56" s="37" t="n">
        <v>16.48</v>
      </c>
    </row>
    <row r="57" customFormat="false" ht="47.25" hidden="false" customHeight="false" outlineLevel="0" collapsed="false">
      <c r="A57" s="27" t="s">
        <v>59</v>
      </c>
      <c r="B57" s="28" t="s">
        <v>60</v>
      </c>
      <c r="C57" s="28" t="s">
        <v>61</v>
      </c>
      <c r="D57" s="27" t="s">
        <v>22</v>
      </c>
      <c r="E57" s="27"/>
      <c r="F57" s="29"/>
      <c r="G57" s="30"/>
    </row>
    <row r="58" customFormat="false" ht="30" hidden="false" customHeight="false" outlineLevel="0" collapsed="false">
      <c r="A58" s="31" t="s">
        <v>448</v>
      </c>
      <c r="B58" s="32" t="s">
        <v>501</v>
      </c>
      <c r="C58" s="32" t="s">
        <v>502</v>
      </c>
      <c r="D58" s="23" t="s">
        <v>451</v>
      </c>
      <c r="E58" s="23" t="n">
        <v>0.128</v>
      </c>
      <c r="F58" s="33" t="n">
        <v>19.34</v>
      </c>
      <c r="G58" s="34" t="n">
        <v>2.48</v>
      </c>
    </row>
    <row r="59" customFormat="false" ht="15" hidden="false" customHeight="false" outlineLevel="0" collapsed="false">
      <c r="A59" s="31" t="s">
        <v>448</v>
      </c>
      <c r="B59" s="32" t="s">
        <v>479</v>
      </c>
      <c r="C59" s="32" t="s">
        <v>480</v>
      </c>
      <c r="D59" s="23" t="s">
        <v>451</v>
      </c>
      <c r="E59" s="23" t="n">
        <v>0.2514</v>
      </c>
      <c r="F59" s="33" t="n">
        <v>15.6</v>
      </c>
      <c r="G59" s="35" t="n">
        <v>3.92</v>
      </c>
    </row>
    <row r="60" customFormat="false" ht="15.75" hidden="false" customHeight="false" outlineLevel="0" collapsed="false">
      <c r="A60" s="31"/>
      <c r="B60" s="23"/>
      <c r="C60" s="36" t="s">
        <v>454</v>
      </c>
      <c r="E60" s="23"/>
      <c r="F60" s="36"/>
      <c r="G60" s="37" t="n">
        <v>6.4</v>
      </c>
    </row>
    <row r="61" customFormat="false" ht="31.5" hidden="false" customHeight="false" outlineLevel="0" collapsed="false">
      <c r="A61" s="27" t="s">
        <v>62</v>
      </c>
      <c r="B61" s="28" t="s">
        <v>63</v>
      </c>
      <c r="C61" s="28" t="s">
        <v>64</v>
      </c>
      <c r="D61" s="27" t="s">
        <v>22</v>
      </c>
      <c r="E61" s="27"/>
      <c r="F61" s="29"/>
      <c r="G61" s="30"/>
    </row>
    <row r="62" customFormat="false" ht="15" hidden="false" customHeight="false" outlineLevel="0" collapsed="false">
      <c r="A62" s="31" t="s">
        <v>448</v>
      </c>
      <c r="B62" s="32" t="s">
        <v>503</v>
      </c>
      <c r="C62" s="32" t="s">
        <v>504</v>
      </c>
      <c r="D62" s="23" t="s">
        <v>451</v>
      </c>
      <c r="E62" s="23" t="n">
        <v>1</v>
      </c>
      <c r="F62" s="33" t="n">
        <v>20</v>
      </c>
      <c r="G62" s="34" t="n">
        <v>20</v>
      </c>
    </row>
    <row r="63" customFormat="false" ht="15" hidden="false" customHeight="false" outlineLevel="0" collapsed="false">
      <c r="A63" s="31" t="s">
        <v>448</v>
      </c>
      <c r="B63" s="32" t="s">
        <v>479</v>
      </c>
      <c r="C63" s="32" t="s">
        <v>480</v>
      </c>
      <c r="D63" s="23" t="s">
        <v>451</v>
      </c>
      <c r="E63" s="23" t="n">
        <v>1</v>
      </c>
      <c r="F63" s="33" t="n">
        <v>15.6</v>
      </c>
      <c r="G63" s="35" t="n">
        <v>15.6</v>
      </c>
    </row>
    <row r="64" customFormat="false" ht="15.75" hidden="false" customHeight="false" outlineLevel="0" collapsed="false">
      <c r="A64" s="31"/>
      <c r="B64" s="23"/>
      <c r="C64" s="36" t="s">
        <v>454</v>
      </c>
      <c r="E64" s="23"/>
      <c r="F64" s="36"/>
      <c r="G64" s="37" t="n">
        <v>35.6</v>
      </c>
    </row>
    <row r="65" customFormat="false" ht="47.25" hidden="false" customHeight="false" outlineLevel="0" collapsed="false">
      <c r="A65" s="27" t="s">
        <v>65</v>
      </c>
      <c r="B65" s="28" t="n">
        <v>97665</v>
      </c>
      <c r="C65" s="28" t="s">
        <v>67</v>
      </c>
      <c r="D65" s="27" t="s">
        <v>22</v>
      </c>
      <c r="E65" s="27"/>
      <c r="F65" s="29"/>
      <c r="G65" s="30"/>
    </row>
    <row r="66" customFormat="false" ht="15" hidden="false" customHeight="false" outlineLevel="0" collapsed="false">
      <c r="A66" s="31" t="s">
        <v>448</v>
      </c>
      <c r="B66" s="32" t="s">
        <v>503</v>
      </c>
      <c r="C66" s="32" t="s">
        <v>504</v>
      </c>
      <c r="D66" s="23" t="s">
        <v>451</v>
      </c>
      <c r="E66" s="23" t="n">
        <v>0.0183</v>
      </c>
      <c r="F66" s="33" t="n">
        <v>20</v>
      </c>
      <c r="G66" s="34" t="n">
        <v>0.37</v>
      </c>
    </row>
    <row r="67" customFormat="false" ht="15" hidden="false" customHeight="false" outlineLevel="0" collapsed="false">
      <c r="A67" s="31" t="s">
        <v>448</v>
      </c>
      <c r="B67" s="32" t="s">
        <v>479</v>
      </c>
      <c r="C67" s="32" t="s">
        <v>480</v>
      </c>
      <c r="D67" s="23" t="s">
        <v>451</v>
      </c>
      <c r="E67" s="23" t="n">
        <v>0.0359</v>
      </c>
      <c r="F67" s="33" t="n">
        <v>15.6</v>
      </c>
      <c r="G67" s="35" t="n">
        <v>0.56</v>
      </c>
    </row>
    <row r="68" customFormat="false" ht="15.75" hidden="false" customHeight="false" outlineLevel="0" collapsed="false">
      <c r="A68" s="31"/>
      <c r="B68" s="23"/>
      <c r="C68" s="36" t="s">
        <v>454</v>
      </c>
      <c r="E68" s="23"/>
      <c r="F68" s="36"/>
      <c r="G68" s="37" t="n">
        <v>0.93</v>
      </c>
    </row>
    <row r="69" customFormat="false" ht="31.5" hidden="false" customHeight="false" outlineLevel="0" collapsed="false">
      <c r="A69" s="27" t="s">
        <v>68</v>
      </c>
      <c r="B69" s="28" t="n">
        <v>97661</v>
      </c>
      <c r="C69" s="28" t="s">
        <v>70</v>
      </c>
      <c r="D69" s="27" t="s">
        <v>45</v>
      </c>
      <c r="E69" s="27"/>
      <c r="F69" s="29"/>
      <c r="G69" s="30"/>
    </row>
    <row r="70" customFormat="false" ht="15" hidden="false" customHeight="false" outlineLevel="0" collapsed="false">
      <c r="A70" s="31" t="s">
        <v>448</v>
      </c>
      <c r="B70" s="32" t="s">
        <v>503</v>
      </c>
      <c r="C70" s="32" t="s">
        <v>504</v>
      </c>
      <c r="D70" s="23" t="s">
        <v>451</v>
      </c>
      <c r="E70" s="23" t="n">
        <v>0.0096</v>
      </c>
      <c r="F70" s="33" t="n">
        <v>20</v>
      </c>
      <c r="G70" s="34" t="n">
        <v>0.19</v>
      </c>
    </row>
    <row r="71" customFormat="false" ht="15" hidden="false" customHeight="false" outlineLevel="0" collapsed="false">
      <c r="A71" s="31" t="s">
        <v>448</v>
      </c>
      <c r="B71" s="32" t="s">
        <v>479</v>
      </c>
      <c r="C71" s="32" t="s">
        <v>480</v>
      </c>
      <c r="D71" s="23" t="s">
        <v>451</v>
      </c>
      <c r="E71" s="23" t="n">
        <v>0.0188</v>
      </c>
      <c r="F71" s="33" t="n">
        <v>15.6</v>
      </c>
      <c r="G71" s="35" t="n">
        <v>0.29</v>
      </c>
    </row>
    <row r="72" customFormat="false" ht="15.75" hidden="false" customHeight="false" outlineLevel="0" collapsed="false">
      <c r="A72" s="31"/>
      <c r="B72" s="23"/>
      <c r="C72" s="36" t="s">
        <v>497</v>
      </c>
      <c r="E72" s="23"/>
      <c r="F72" s="36"/>
      <c r="G72" s="37" t="n">
        <v>0.48</v>
      </c>
    </row>
    <row r="73" customFormat="false" ht="31.5" hidden="false" customHeight="false" outlineLevel="0" collapsed="false">
      <c r="A73" s="27" t="s">
        <v>71</v>
      </c>
      <c r="B73" s="28" t="s">
        <v>72</v>
      </c>
      <c r="C73" s="28" t="s">
        <v>73</v>
      </c>
      <c r="D73" s="27" t="s">
        <v>22</v>
      </c>
      <c r="E73" s="27"/>
      <c r="F73" s="29"/>
      <c r="G73" s="30"/>
    </row>
    <row r="74" customFormat="false" ht="15" hidden="false" customHeight="false" outlineLevel="0" collapsed="false">
      <c r="A74" s="31" t="s">
        <v>448</v>
      </c>
      <c r="B74" s="32" t="s">
        <v>503</v>
      </c>
      <c r="C74" s="32" t="s">
        <v>504</v>
      </c>
      <c r="D74" s="23" t="s">
        <v>451</v>
      </c>
      <c r="E74" s="23" t="n">
        <v>0.0095</v>
      </c>
      <c r="F74" s="33" t="n">
        <v>20</v>
      </c>
      <c r="G74" s="34" t="n">
        <v>0.19</v>
      </c>
    </row>
    <row r="75" customFormat="false" ht="15" hidden="false" customHeight="false" outlineLevel="0" collapsed="false">
      <c r="A75" s="31" t="s">
        <v>448</v>
      </c>
      <c r="B75" s="32" t="s">
        <v>479</v>
      </c>
      <c r="C75" s="32" t="s">
        <v>480</v>
      </c>
      <c r="D75" s="23" t="s">
        <v>451</v>
      </c>
      <c r="E75" s="23" t="n">
        <v>0.0187</v>
      </c>
      <c r="F75" s="33" t="n">
        <v>15.6</v>
      </c>
      <c r="G75" s="35" t="n">
        <v>0.29</v>
      </c>
    </row>
    <row r="76" customFormat="false" ht="15.75" hidden="false" customHeight="false" outlineLevel="0" collapsed="false">
      <c r="A76" s="31"/>
      <c r="B76" s="23"/>
      <c r="C76" s="36" t="s">
        <v>454</v>
      </c>
      <c r="E76" s="23"/>
      <c r="F76" s="36"/>
      <c r="G76" s="37" t="n">
        <v>0.48</v>
      </c>
    </row>
    <row r="77" customFormat="false" ht="47.25" hidden="false" customHeight="false" outlineLevel="0" collapsed="false">
      <c r="A77" s="27" t="s">
        <v>74</v>
      </c>
      <c r="B77" s="28" t="s">
        <v>75</v>
      </c>
      <c r="C77" s="28" t="s">
        <v>76</v>
      </c>
      <c r="D77" s="27" t="s">
        <v>45</v>
      </c>
      <c r="E77" s="27"/>
      <c r="F77" s="29"/>
      <c r="G77" s="30"/>
    </row>
    <row r="78" customFormat="false" ht="15" hidden="false" customHeight="false" outlineLevel="0" collapsed="false">
      <c r="A78" s="31" t="s">
        <v>448</v>
      </c>
      <c r="B78" s="32" t="s">
        <v>503</v>
      </c>
      <c r="C78" s="32" t="s">
        <v>504</v>
      </c>
      <c r="D78" s="23" t="s">
        <v>451</v>
      </c>
      <c r="E78" s="23" t="n">
        <v>0.0096</v>
      </c>
      <c r="F78" s="33" t="n">
        <v>20</v>
      </c>
      <c r="G78" s="34" t="n">
        <v>0.19</v>
      </c>
    </row>
    <row r="79" customFormat="false" ht="15" hidden="false" customHeight="false" outlineLevel="0" collapsed="false">
      <c r="A79" s="31" t="s">
        <v>448</v>
      </c>
      <c r="B79" s="32" t="s">
        <v>479</v>
      </c>
      <c r="C79" s="32" t="s">
        <v>480</v>
      </c>
      <c r="D79" s="23" t="s">
        <v>451</v>
      </c>
      <c r="E79" s="23" t="n">
        <v>0.0188</v>
      </c>
      <c r="F79" s="33" t="n">
        <v>15.6</v>
      </c>
      <c r="G79" s="35" t="n">
        <v>0.29</v>
      </c>
    </row>
    <row r="80" customFormat="false" ht="15.75" hidden="false" customHeight="false" outlineLevel="0" collapsed="false">
      <c r="A80" s="31"/>
      <c r="B80" s="23"/>
      <c r="C80" s="36" t="s">
        <v>497</v>
      </c>
      <c r="E80" s="23"/>
      <c r="F80" s="36"/>
      <c r="G80" s="37" t="n">
        <v>0.48</v>
      </c>
    </row>
    <row r="81" customFormat="false" ht="31.5" hidden="false" customHeight="false" outlineLevel="0" collapsed="false">
      <c r="A81" s="27" t="s">
        <v>77</v>
      </c>
      <c r="B81" s="28" t="s">
        <v>78</v>
      </c>
      <c r="C81" s="28" t="s">
        <v>79</v>
      </c>
      <c r="D81" s="27" t="s">
        <v>49</v>
      </c>
      <c r="E81" s="27"/>
      <c r="F81" s="29"/>
      <c r="G81" s="30"/>
    </row>
    <row r="82" customFormat="false" ht="15" hidden="false" customHeight="false" outlineLevel="0" collapsed="false">
      <c r="A82" s="31" t="s">
        <v>448</v>
      </c>
      <c r="B82" s="32" t="s">
        <v>505</v>
      </c>
      <c r="C82" s="32" t="s">
        <v>506</v>
      </c>
      <c r="D82" s="23" t="s">
        <v>451</v>
      </c>
      <c r="E82" s="23" t="n">
        <v>0.5</v>
      </c>
      <c r="F82" s="33" t="n">
        <v>19.82</v>
      </c>
      <c r="G82" s="34" t="n">
        <v>9.91</v>
      </c>
    </row>
    <row r="83" customFormat="false" ht="15" hidden="false" customHeight="false" outlineLevel="0" collapsed="false">
      <c r="A83" s="31" t="s">
        <v>448</v>
      </c>
      <c r="B83" s="32" t="s">
        <v>479</v>
      </c>
      <c r="C83" s="32" t="s">
        <v>480</v>
      </c>
      <c r="D83" s="23" t="s">
        <v>451</v>
      </c>
      <c r="E83" s="23" t="n">
        <v>0.5</v>
      </c>
      <c r="F83" s="33" t="n">
        <v>15.6</v>
      </c>
      <c r="G83" s="35" t="n">
        <v>7.8</v>
      </c>
    </row>
    <row r="84" customFormat="false" ht="15.75" hidden="false" customHeight="false" outlineLevel="0" collapsed="false">
      <c r="A84" s="31"/>
      <c r="B84" s="23"/>
      <c r="C84" s="36" t="s">
        <v>498</v>
      </c>
      <c r="E84" s="23"/>
      <c r="F84" s="36"/>
      <c r="G84" s="37" t="n">
        <v>17.71</v>
      </c>
    </row>
    <row r="85" customFormat="false" ht="31.5" hidden="false" customHeight="false" outlineLevel="0" collapsed="false">
      <c r="A85" s="27" t="s">
        <v>80</v>
      </c>
      <c r="B85" s="28" t="n">
        <v>100266</v>
      </c>
      <c r="C85" s="28" t="s">
        <v>82</v>
      </c>
      <c r="D85" s="27" t="s">
        <v>83</v>
      </c>
      <c r="E85" s="27"/>
      <c r="F85" s="29"/>
      <c r="G85" s="30"/>
    </row>
    <row r="86" customFormat="false" ht="15" hidden="false" customHeight="false" outlineLevel="0" collapsed="false">
      <c r="A86" s="31" t="s">
        <v>448</v>
      </c>
      <c r="B86" s="32" t="s">
        <v>479</v>
      </c>
      <c r="C86" s="32" t="s">
        <v>480</v>
      </c>
      <c r="D86" s="23" t="s">
        <v>451</v>
      </c>
      <c r="E86" s="23" t="n">
        <v>3.8946</v>
      </c>
      <c r="F86" s="33" t="n">
        <v>15.6</v>
      </c>
      <c r="G86" s="35" t="n">
        <v>60.76</v>
      </c>
    </row>
    <row r="87" customFormat="false" ht="15.75" hidden="false" customHeight="false" outlineLevel="0" collapsed="false">
      <c r="A87" s="31"/>
      <c r="B87" s="23"/>
      <c r="C87" s="36" t="s">
        <v>507</v>
      </c>
      <c r="E87" s="23"/>
      <c r="F87" s="36"/>
      <c r="G87" s="37" t="n">
        <v>60.76</v>
      </c>
    </row>
    <row r="88" customFormat="false" ht="31.5" hidden="false" customHeight="false" outlineLevel="0" collapsed="false">
      <c r="A88" s="27" t="s">
        <v>84</v>
      </c>
      <c r="B88" s="28" t="n">
        <v>100267</v>
      </c>
      <c r="C88" s="28" t="s">
        <v>86</v>
      </c>
      <c r="D88" s="27" t="s">
        <v>22</v>
      </c>
      <c r="E88" s="27"/>
      <c r="F88" s="29"/>
      <c r="G88" s="30"/>
    </row>
    <row r="89" customFormat="false" ht="15" hidden="false" customHeight="false" outlineLevel="0" collapsed="false">
      <c r="A89" s="31" t="s">
        <v>448</v>
      </c>
      <c r="B89" s="32" t="s">
        <v>479</v>
      </c>
      <c r="C89" s="32" t="s">
        <v>480</v>
      </c>
      <c r="D89" s="23" t="s">
        <v>451</v>
      </c>
      <c r="E89" s="23" t="n">
        <v>0.0772</v>
      </c>
      <c r="F89" s="33" t="n">
        <v>15.6</v>
      </c>
      <c r="G89" s="35" t="n">
        <v>1.2</v>
      </c>
    </row>
    <row r="90" customFormat="false" ht="15.75" hidden="false" customHeight="false" outlineLevel="0" collapsed="false">
      <c r="A90" s="31"/>
      <c r="B90" s="23"/>
      <c r="C90" s="36" t="s">
        <v>454</v>
      </c>
      <c r="E90" s="23"/>
      <c r="F90" s="36"/>
      <c r="G90" s="37" t="n">
        <v>1.2</v>
      </c>
    </row>
    <row r="91" customFormat="false" ht="31.5" hidden="false" customHeight="false" outlineLevel="0" collapsed="false">
      <c r="A91" s="27" t="s">
        <v>87</v>
      </c>
      <c r="B91" s="28" t="n">
        <v>90440</v>
      </c>
      <c r="C91" s="28" t="s">
        <v>89</v>
      </c>
      <c r="D91" s="27" t="s">
        <v>22</v>
      </c>
      <c r="E91" s="27"/>
      <c r="F91" s="29"/>
      <c r="G91" s="30"/>
    </row>
    <row r="92" customFormat="false" ht="30" hidden="false" customHeight="false" outlineLevel="0" collapsed="false">
      <c r="A92" s="31" t="s">
        <v>448</v>
      </c>
      <c r="B92" s="32" t="s">
        <v>508</v>
      </c>
      <c r="C92" s="32" t="s">
        <v>509</v>
      </c>
      <c r="D92" s="23" t="s">
        <v>484</v>
      </c>
      <c r="E92" s="23" t="n">
        <v>0.587</v>
      </c>
      <c r="F92" s="33" t="n">
        <v>16.25</v>
      </c>
      <c r="G92" s="34" t="n">
        <v>9.54</v>
      </c>
    </row>
    <row r="93" customFormat="false" ht="30" hidden="false" customHeight="false" outlineLevel="0" collapsed="false">
      <c r="A93" s="31" t="s">
        <v>448</v>
      </c>
      <c r="B93" s="32" t="s">
        <v>510</v>
      </c>
      <c r="C93" s="32" t="s">
        <v>511</v>
      </c>
      <c r="D93" s="23" t="s">
        <v>487</v>
      </c>
      <c r="E93" s="23" t="n">
        <v>1.29</v>
      </c>
      <c r="F93" s="33" t="n">
        <v>14.75</v>
      </c>
      <c r="G93" s="34" t="n">
        <v>19.03</v>
      </c>
    </row>
    <row r="94" customFormat="false" ht="30" hidden="false" customHeight="false" outlineLevel="0" collapsed="false">
      <c r="A94" s="31" t="s">
        <v>448</v>
      </c>
      <c r="B94" s="32" t="s">
        <v>512</v>
      </c>
      <c r="C94" s="32" t="s">
        <v>513</v>
      </c>
      <c r="D94" s="23" t="s">
        <v>451</v>
      </c>
      <c r="E94" s="23" t="n">
        <v>0.293</v>
      </c>
      <c r="F94" s="33" t="n">
        <v>14.67</v>
      </c>
      <c r="G94" s="34" t="n">
        <v>4.3</v>
      </c>
    </row>
    <row r="95" customFormat="false" ht="30" hidden="false" customHeight="false" outlineLevel="0" collapsed="false">
      <c r="A95" s="31" t="s">
        <v>448</v>
      </c>
      <c r="B95" s="32" t="s">
        <v>501</v>
      </c>
      <c r="C95" s="32" t="s">
        <v>502</v>
      </c>
      <c r="D95" s="23" t="s">
        <v>451</v>
      </c>
      <c r="E95" s="23" t="n">
        <v>1.877</v>
      </c>
      <c r="F95" s="33" t="n">
        <v>19.34</v>
      </c>
      <c r="G95" s="35" t="n">
        <v>36.3</v>
      </c>
    </row>
    <row r="96" customFormat="false" ht="15.75" hidden="false" customHeight="false" outlineLevel="0" collapsed="false">
      <c r="A96" s="31"/>
      <c r="B96" s="23"/>
      <c r="C96" s="36" t="s">
        <v>454</v>
      </c>
      <c r="E96" s="23"/>
      <c r="F96" s="36"/>
      <c r="G96" s="37" t="n">
        <v>69.17</v>
      </c>
    </row>
    <row r="97" customFormat="false" ht="31.5" hidden="false" customHeight="false" outlineLevel="0" collapsed="false">
      <c r="A97" s="27" t="s">
        <v>90</v>
      </c>
      <c r="B97" s="28" t="n">
        <v>97622</v>
      </c>
      <c r="C97" s="28" t="s">
        <v>92</v>
      </c>
      <c r="D97" s="27" t="s">
        <v>93</v>
      </c>
      <c r="E97" s="27"/>
      <c r="F97" s="29"/>
      <c r="G97" s="30"/>
    </row>
    <row r="98" customFormat="false" ht="15" hidden="false" customHeight="false" outlineLevel="0" collapsed="false">
      <c r="A98" s="31" t="s">
        <v>448</v>
      </c>
      <c r="B98" s="32" t="s">
        <v>505</v>
      </c>
      <c r="C98" s="32" t="s">
        <v>506</v>
      </c>
      <c r="D98" s="23" t="s">
        <v>451</v>
      </c>
      <c r="E98" s="23" t="n">
        <v>0.225</v>
      </c>
      <c r="F98" s="33" t="n">
        <v>19.82</v>
      </c>
      <c r="G98" s="34" t="n">
        <v>4.46</v>
      </c>
    </row>
    <row r="99" customFormat="false" ht="15" hidden="false" customHeight="false" outlineLevel="0" collapsed="false">
      <c r="A99" s="31" t="s">
        <v>448</v>
      </c>
      <c r="B99" s="32" t="s">
        <v>479</v>
      </c>
      <c r="C99" s="32" t="s">
        <v>480</v>
      </c>
      <c r="D99" s="23" t="s">
        <v>451</v>
      </c>
      <c r="E99" s="23" t="n">
        <v>2.3248</v>
      </c>
      <c r="F99" s="33" t="n">
        <v>15.6</v>
      </c>
      <c r="G99" s="35" t="n">
        <v>36.27</v>
      </c>
    </row>
    <row r="100" customFormat="false" ht="15.75" hidden="false" customHeight="false" outlineLevel="0" collapsed="false">
      <c r="A100" s="31"/>
      <c r="B100" s="23"/>
      <c r="C100" s="36" t="s">
        <v>514</v>
      </c>
      <c r="E100" s="23"/>
      <c r="F100" s="36"/>
      <c r="G100" s="37" t="n">
        <v>40.73</v>
      </c>
    </row>
    <row r="101" customFormat="false" ht="47.25" hidden="false" customHeight="false" outlineLevel="0" collapsed="false">
      <c r="A101" s="27" t="s">
        <v>95</v>
      </c>
      <c r="B101" s="28" t="s">
        <v>96</v>
      </c>
      <c r="C101" s="28" t="s">
        <v>97</v>
      </c>
      <c r="D101" s="27" t="s">
        <v>22</v>
      </c>
      <c r="E101" s="27"/>
      <c r="F101" s="29"/>
      <c r="G101" s="30"/>
    </row>
    <row r="102" customFormat="false" ht="45" hidden="false" customHeight="false" outlineLevel="0" collapsed="false">
      <c r="A102" s="31" t="s">
        <v>455</v>
      </c>
      <c r="B102" s="32" t="s">
        <v>515</v>
      </c>
      <c r="C102" s="32" t="s">
        <v>516</v>
      </c>
      <c r="D102" s="23" t="s">
        <v>22</v>
      </c>
      <c r="E102" s="23" t="n">
        <v>1</v>
      </c>
      <c r="F102" s="33" t="n">
        <v>1864.34</v>
      </c>
      <c r="G102" s="34" t="n">
        <v>1864.34</v>
      </c>
    </row>
    <row r="103" customFormat="false" ht="15" hidden="false" customHeight="false" outlineLevel="0" collapsed="false">
      <c r="A103" s="31" t="s">
        <v>448</v>
      </c>
      <c r="B103" s="32" t="s">
        <v>503</v>
      </c>
      <c r="C103" s="32" t="s">
        <v>504</v>
      </c>
      <c r="D103" s="23" t="s">
        <v>451</v>
      </c>
      <c r="E103" s="23" t="n">
        <v>2.5</v>
      </c>
      <c r="F103" s="33" t="n">
        <v>20</v>
      </c>
      <c r="G103" s="34" t="n">
        <v>50</v>
      </c>
    </row>
    <row r="104" customFormat="false" ht="15" hidden="false" customHeight="false" outlineLevel="0" collapsed="false">
      <c r="A104" s="31" t="s">
        <v>448</v>
      </c>
      <c r="B104" s="32" t="s">
        <v>479</v>
      </c>
      <c r="C104" s="32" t="s">
        <v>480</v>
      </c>
      <c r="D104" s="23" t="s">
        <v>451</v>
      </c>
      <c r="E104" s="23" t="n">
        <v>2.5</v>
      </c>
      <c r="F104" s="33" t="n">
        <v>15.6</v>
      </c>
      <c r="G104" s="35" t="n">
        <v>39</v>
      </c>
    </row>
    <row r="105" customFormat="false" ht="15.75" hidden="false" customHeight="false" outlineLevel="0" collapsed="false">
      <c r="A105" s="31"/>
      <c r="B105" s="23"/>
      <c r="C105" s="36" t="s">
        <v>454</v>
      </c>
      <c r="E105" s="23"/>
      <c r="F105" s="36"/>
      <c r="G105" s="37" t="n">
        <v>1953.34</v>
      </c>
    </row>
    <row r="106" customFormat="false" ht="63" hidden="false" customHeight="false" outlineLevel="0" collapsed="false">
      <c r="A106" s="27" t="s">
        <v>98</v>
      </c>
      <c r="B106" s="28" t="s">
        <v>99</v>
      </c>
      <c r="C106" s="28" t="s">
        <v>100</v>
      </c>
      <c r="D106" s="27" t="s">
        <v>22</v>
      </c>
      <c r="E106" s="27"/>
      <c r="F106" s="29"/>
      <c r="G106" s="30"/>
    </row>
    <row r="107" customFormat="false" ht="45" hidden="false" customHeight="false" outlineLevel="0" collapsed="false">
      <c r="A107" s="31" t="s">
        <v>455</v>
      </c>
      <c r="B107" s="32" t="s">
        <v>517</v>
      </c>
      <c r="C107" s="32" t="s">
        <v>518</v>
      </c>
      <c r="D107" s="23" t="s">
        <v>22</v>
      </c>
      <c r="E107" s="23" t="n">
        <v>1</v>
      </c>
      <c r="F107" s="33" t="n">
        <v>4365.29</v>
      </c>
      <c r="G107" s="34" t="n">
        <v>4365.29</v>
      </c>
    </row>
    <row r="108" customFormat="false" ht="15" hidden="false" customHeight="false" outlineLevel="0" collapsed="false">
      <c r="A108" s="31" t="s">
        <v>448</v>
      </c>
      <c r="B108" s="32" t="s">
        <v>503</v>
      </c>
      <c r="C108" s="32" t="s">
        <v>504</v>
      </c>
      <c r="D108" s="23" t="s">
        <v>451</v>
      </c>
      <c r="E108" s="23" t="n">
        <v>2.5</v>
      </c>
      <c r="F108" s="33" t="n">
        <v>20</v>
      </c>
      <c r="G108" s="34" t="n">
        <v>50</v>
      </c>
    </row>
    <row r="109" customFormat="false" ht="15" hidden="false" customHeight="false" outlineLevel="0" collapsed="false">
      <c r="A109" s="31" t="s">
        <v>448</v>
      </c>
      <c r="B109" s="32" t="s">
        <v>479</v>
      </c>
      <c r="C109" s="32" t="s">
        <v>480</v>
      </c>
      <c r="D109" s="23" t="s">
        <v>451</v>
      </c>
      <c r="E109" s="23" t="n">
        <v>2.5</v>
      </c>
      <c r="F109" s="33" t="n">
        <v>15.6</v>
      </c>
      <c r="G109" s="35" t="n">
        <v>39</v>
      </c>
    </row>
    <row r="110" customFormat="false" ht="15.75" hidden="false" customHeight="false" outlineLevel="0" collapsed="false">
      <c r="A110" s="31"/>
      <c r="B110" s="23"/>
      <c r="C110" s="36" t="s">
        <v>454</v>
      </c>
      <c r="E110" s="23"/>
      <c r="F110" s="36"/>
      <c r="G110" s="37" t="n">
        <v>4454.29</v>
      </c>
    </row>
    <row r="111" customFormat="false" ht="63" hidden="false" customHeight="false" outlineLevel="0" collapsed="false">
      <c r="A111" s="27" t="s">
        <v>101</v>
      </c>
      <c r="B111" s="28" t="n">
        <v>94495</v>
      </c>
      <c r="C111" s="28" t="s">
        <v>103</v>
      </c>
      <c r="D111" s="27" t="s">
        <v>22</v>
      </c>
      <c r="E111" s="27"/>
      <c r="F111" s="29"/>
      <c r="G111" s="30"/>
    </row>
    <row r="112" customFormat="false" ht="15" hidden="false" customHeight="false" outlineLevel="0" collapsed="false">
      <c r="A112" s="31" t="s">
        <v>455</v>
      </c>
      <c r="B112" s="32" t="s">
        <v>519</v>
      </c>
      <c r="C112" s="32" t="s">
        <v>520</v>
      </c>
      <c r="D112" s="23" t="s">
        <v>22</v>
      </c>
      <c r="E112" s="23" t="n">
        <v>0.0095</v>
      </c>
      <c r="F112" s="33" t="n">
        <v>7.56</v>
      </c>
      <c r="G112" s="34" t="n">
        <v>0.07</v>
      </c>
    </row>
    <row r="113" customFormat="false" ht="30" hidden="false" customHeight="false" outlineLevel="0" collapsed="false">
      <c r="A113" s="31" t="s">
        <v>455</v>
      </c>
      <c r="B113" s="32" t="s">
        <v>521</v>
      </c>
      <c r="C113" s="32" t="s">
        <v>522</v>
      </c>
      <c r="D113" s="23" t="s">
        <v>22</v>
      </c>
      <c r="E113" s="23" t="n">
        <v>1</v>
      </c>
      <c r="F113" s="33" t="n">
        <v>46.84</v>
      </c>
      <c r="G113" s="34" t="n">
        <v>46.84</v>
      </c>
    </row>
    <row r="114" customFormat="false" ht="30" hidden="false" customHeight="false" outlineLevel="0" collapsed="false">
      <c r="A114" s="31" t="s">
        <v>448</v>
      </c>
      <c r="B114" s="32" t="s">
        <v>512</v>
      </c>
      <c r="C114" s="32" t="s">
        <v>513</v>
      </c>
      <c r="D114" s="23" t="s">
        <v>451</v>
      </c>
      <c r="E114" s="23" t="n">
        <v>0.7745</v>
      </c>
      <c r="F114" s="33" t="n">
        <v>14.67</v>
      </c>
      <c r="G114" s="34" t="n">
        <v>11.36</v>
      </c>
    </row>
    <row r="115" customFormat="false" ht="30" hidden="false" customHeight="false" outlineLevel="0" collapsed="false">
      <c r="A115" s="31" t="s">
        <v>448</v>
      </c>
      <c r="B115" s="32" t="s">
        <v>501</v>
      </c>
      <c r="C115" s="32" t="s">
        <v>502</v>
      </c>
      <c r="D115" s="23" t="s">
        <v>451</v>
      </c>
      <c r="E115" s="23" t="n">
        <v>0.7745</v>
      </c>
      <c r="F115" s="33" t="n">
        <v>19.34</v>
      </c>
      <c r="G115" s="35" t="n">
        <v>14.98</v>
      </c>
    </row>
    <row r="116" customFormat="false" ht="15.75" hidden="false" customHeight="false" outlineLevel="0" collapsed="false">
      <c r="A116" s="31"/>
      <c r="B116" s="23"/>
      <c r="C116" s="36" t="s">
        <v>454</v>
      </c>
      <c r="E116" s="23"/>
      <c r="F116" s="36"/>
      <c r="G116" s="37" t="n">
        <v>73.25</v>
      </c>
    </row>
    <row r="117" customFormat="false" ht="63" hidden="false" customHeight="false" outlineLevel="0" collapsed="false">
      <c r="A117" s="27" t="s">
        <v>104</v>
      </c>
      <c r="B117" s="28" t="n">
        <v>94497</v>
      </c>
      <c r="C117" s="28" t="s">
        <v>106</v>
      </c>
      <c r="D117" s="27" t="s">
        <v>22</v>
      </c>
      <c r="E117" s="27"/>
      <c r="F117" s="29"/>
      <c r="G117" s="30"/>
    </row>
    <row r="118" customFormat="false" ht="15" hidden="false" customHeight="false" outlineLevel="0" collapsed="false">
      <c r="A118" s="31" t="s">
        <v>455</v>
      </c>
      <c r="B118" s="32" t="s">
        <v>519</v>
      </c>
      <c r="C118" s="32" t="s">
        <v>520</v>
      </c>
      <c r="D118" s="23" t="s">
        <v>22</v>
      </c>
      <c r="E118" s="23" t="n">
        <v>0.019</v>
      </c>
      <c r="F118" s="33" t="n">
        <v>7.56</v>
      </c>
      <c r="G118" s="34" t="n">
        <v>0.14</v>
      </c>
    </row>
    <row r="119" customFormat="false" ht="30" hidden="false" customHeight="false" outlineLevel="0" collapsed="false">
      <c r="A119" s="31" t="s">
        <v>455</v>
      </c>
      <c r="B119" s="32" t="s">
        <v>523</v>
      </c>
      <c r="C119" s="32" t="s">
        <v>524</v>
      </c>
      <c r="D119" s="23" t="s">
        <v>22</v>
      </c>
      <c r="E119" s="23" t="n">
        <v>1</v>
      </c>
      <c r="F119" s="33" t="n">
        <v>80.6</v>
      </c>
      <c r="G119" s="34" t="n">
        <v>80.6</v>
      </c>
    </row>
    <row r="120" customFormat="false" ht="30" hidden="false" customHeight="false" outlineLevel="0" collapsed="false">
      <c r="A120" s="31" t="s">
        <v>448</v>
      </c>
      <c r="B120" s="32" t="s">
        <v>512</v>
      </c>
      <c r="C120" s="32" t="s">
        <v>513</v>
      </c>
      <c r="D120" s="23" t="s">
        <v>451</v>
      </c>
      <c r="E120" s="23" t="n">
        <v>0.789</v>
      </c>
      <c r="F120" s="33" t="n">
        <v>14.67</v>
      </c>
      <c r="G120" s="34" t="n">
        <v>11.57</v>
      </c>
    </row>
    <row r="121" customFormat="false" ht="30" hidden="false" customHeight="false" outlineLevel="0" collapsed="false">
      <c r="A121" s="31" t="s">
        <v>448</v>
      </c>
      <c r="B121" s="32" t="s">
        <v>501</v>
      </c>
      <c r="C121" s="32" t="s">
        <v>502</v>
      </c>
      <c r="D121" s="23" t="s">
        <v>451</v>
      </c>
      <c r="E121" s="23" t="n">
        <v>0.789</v>
      </c>
      <c r="F121" s="33" t="n">
        <v>19.34</v>
      </c>
      <c r="G121" s="35" t="n">
        <v>15.26</v>
      </c>
    </row>
    <row r="122" customFormat="false" ht="15.75" hidden="false" customHeight="false" outlineLevel="0" collapsed="false">
      <c r="A122" s="31"/>
      <c r="B122" s="23"/>
      <c r="C122" s="36" t="s">
        <v>454</v>
      </c>
      <c r="E122" s="23"/>
      <c r="F122" s="36"/>
      <c r="G122" s="37" t="n">
        <v>107.57</v>
      </c>
    </row>
    <row r="123" customFormat="false" ht="63" hidden="false" customHeight="false" outlineLevel="0" collapsed="false">
      <c r="A123" s="27" t="s">
        <v>107</v>
      </c>
      <c r="B123" s="28" t="n">
        <v>94499</v>
      </c>
      <c r="C123" s="28" t="s">
        <v>109</v>
      </c>
      <c r="D123" s="27" t="s">
        <v>22</v>
      </c>
      <c r="E123" s="27"/>
      <c r="F123" s="29"/>
      <c r="G123" s="30"/>
    </row>
    <row r="124" customFormat="false" ht="15" hidden="false" customHeight="false" outlineLevel="0" collapsed="false">
      <c r="A124" s="31" t="s">
        <v>455</v>
      </c>
      <c r="B124" s="32" t="s">
        <v>519</v>
      </c>
      <c r="C124" s="32" t="s">
        <v>520</v>
      </c>
      <c r="D124" s="23" t="s">
        <v>22</v>
      </c>
      <c r="E124" s="23" t="n">
        <v>0.038</v>
      </c>
      <c r="F124" s="33" t="n">
        <v>7.56</v>
      </c>
      <c r="G124" s="34" t="n">
        <v>0.29</v>
      </c>
    </row>
    <row r="125" customFormat="false" ht="30" hidden="false" customHeight="false" outlineLevel="0" collapsed="false">
      <c r="A125" s="31" t="s">
        <v>455</v>
      </c>
      <c r="B125" s="32" t="s">
        <v>525</v>
      </c>
      <c r="C125" s="32" t="s">
        <v>526</v>
      </c>
      <c r="D125" s="23" t="s">
        <v>22</v>
      </c>
      <c r="E125" s="23" t="n">
        <v>1</v>
      </c>
      <c r="F125" s="33" t="n">
        <v>232.83</v>
      </c>
      <c r="G125" s="34" t="n">
        <v>232.83</v>
      </c>
    </row>
    <row r="126" customFormat="false" ht="30" hidden="false" customHeight="false" outlineLevel="0" collapsed="false">
      <c r="A126" s="31" t="s">
        <v>448</v>
      </c>
      <c r="B126" s="32" t="s">
        <v>512</v>
      </c>
      <c r="C126" s="32" t="s">
        <v>513</v>
      </c>
      <c r="D126" s="23" t="s">
        <v>451</v>
      </c>
      <c r="E126" s="23" t="n">
        <v>0.818</v>
      </c>
      <c r="F126" s="33" t="n">
        <v>14.67</v>
      </c>
      <c r="G126" s="34" t="n">
        <v>12</v>
      </c>
    </row>
    <row r="127" customFormat="false" ht="30" hidden="false" customHeight="false" outlineLevel="0" collapsed="false">
      <c r="A127" s="31" t="s">
        <v>448</v>
      </c>
      <c r="B127" s="32" t="s">
        <v>501</v>
      </c>
      <c r="C127" s="32" t="s">
        <v>502</v>
      </c>
      <c r="D127" s="23" t="s">
        <v>451</v>
      </c>
      <c r="E127" s="23" t="n">
        <v>0.818</v>
      </c>
      <c r="F127" s="33" t="n">
        <v>19.34</v>
      </c>
      <c r="G127" s="35" t="n">
        <v>15.82</v>
      </c>
    </row>
    <row r="128" customFormat="false" ht="15.75" hidden="false" customHeight="false" outlineLevel="0" collapsed="false">
      <c r="A128" s="31"/>
      <c r="B128" s="23"/>
      <c r="C128" s="36" t="s">
        <v>454</v>
      </c>
      <c r="E128" s="23"/>
      <c r="F128" s="36"/>
      <c r="G128" s="37" t="n">
        <v>260.94</v>
      </c>
    </row>
    <row r="129" customFormat="false" ht="31.5" hidden="false" customHeight="false" outlineLevel="0" collapsed="false">
      <c r="A129" s="27" t="s">
        <v>110</v>
      </c>
      <c r="B129" s="28" t="s">
        <v>111</v>
      </c>
      <c r="C129" s="28" t="s">
        <v>112</v>
      </c>
      <c r="D129" s="27" t="s">
        <v>22</v>
      </c>
      <c r="E129" s="27"/>
      <c r="F129" s="29"/>
      <c r="G129" s="30"/>
    </row>
    <row r="130" customFormat="false" ht="15" hidden="false" customHeight="false" outlineLevel="0" collapsed="false">
      <c r="A130" s="31" t="s">
        <v>455</v>
      </c>
      <c r="B130" s="32" t="s">
        <v>519</v>
      </c>
      <c r="C130" s="32" t="s">
        <v>520</v>
      </c>
      <c r="D130" s="23" t="s">
        <v>22</v>
      </c>
      <c r="E130" s="23" t="n">
        <v>0.057</v>
      </c>
      <c r="F130" s="33" t="n">
        <v>7.56</v>
      </c>
      <c r="G130" s="34" t="n">
        <v>0.43</v>
      </c>
    </row>
    <row r="131" customFormat="false" ht="30" hidden="false" customHeight="false" outlineLevel="0" collapsed="false">
      <c r="A131" s="31" t="s">
        <v>455</v>
      </c>
      <c r="B131" s="32" t="s">
        <v>527</v>
      </c>
      <c r="C131" s="32" t="s">
        <v>528</v>
      </c>
      <c r="D131" s="23" t="s">
        <v>22</v>
      </c>
      <c r="E131" s="23" t="n">
        <v>1</v>
      </c>
      <c r="F131" s="33" t="n">
        <v>192.94</v>
      </c>
      <c r="G131" s="34" t="n">
        <v>192.94</v>
      </c>
    </row>
    <row r="132" customFormat="false" ht="30" hidden="false" customHeight="false" outlineLevel="0" collapsed="false">
      <c r="A132" s="31" t="s">
        <v>448</v>
      </c>
      <c r="B132" s="32" t="s">
        <v>512</v>
      </c>
      <c r="C132" s="32" t="s">
        <v>513</v>
      </c>
      <c r="D132" s="23" t="s">
        <v>451</v>
      </c>
      <c r="E132" s="23" t="n">
        <v>0.847</v>
      </c>
      <c r="F132" s="33" t="n">
        <v>14.67</v>
      </c>
      <c r="G132" s="34" t="n">
        <v>12.43</v>
      </c>
    </row>
    <row r="133" customFormat="false" ht="30" hidden="false" customHeight="false" outlineLevel="0" collapsed="false">
      <c r="A133" s="31" t="s">
        <v>448</v>
      </c>
      <c r="B133" s="32" t="s">
        <v>501</v>
      </c>
      <c r="C133" s="32" t="s">
        <v>502</v>
      </c>
      <c r="D133" s="23" t="s">
        <v>451</v>
      </c>
      <c r="E133" s="23" t="n">
        <v>0.847</v>
      </c>
      <c r="F133" s="33" t="n">
        <v>19.34</v>
      </c>
      <c r="G133" s="35" t="n">
        <v>16.38</v>
      </c>
    </row>
    <row r="134" customFormat="false" ht="15.75" hidden="false" customHeight="false" outlineLevel="0" collapsed="false">
      <c r="A134" s="31"/>
      <c r="B134" s="23"/>
      <c r="C134" s="36" t="s">
        <v>454</v>
      </c>
      <c r="E134" s="23"/>
      <c r="F134" s="36"/>
      <c r="G134" s="37" t="n">
        <v>222.18</v>
      </c>
    </row>
    <row r="135" customFormat="false" ht="15.75" hidden="false" customHeight="false" outlineLevel="0" collapsed="false">
      <c r="A135" s="27" t="s">
        <v>113</v>
      </c>
      <c r="B135" s="28" t="s">
        <v>114</v>
      </c>
      <c r="C135" s="28" t="s">
        <v>115</v>
      </c>
      <c r="D135" s="27" t="s">
        <v>22</v>
      </c>
      <c r="E135" s="27"/>
      <c r="F135" s="29"/>
      <c r="G135" s="30"/>
    </row>
    <row r="136" customFormat="false" ht="15" hidden="false" customHeight="false" outlineLevel="0" collapsed="false">
      <c r="A136" s="31" t="s">
        <v>455</v>
      </c>
      <c r="B136" s="32" t="s">
        <v>529</v>
      </c>
      <c r="C136" s="32" t="s">
        <v>530</v>
      </c>
      <c r="D136" s="23" t="s">
        <v>22</v>
      </c>
      <c r="E136" s="23" t="n">
        <v>0.282</v>
      </c>
      <c r="F136" s="33" t="n">
        <v>2.05</v>
      </c>
      <c r="G136" s="34" t="n">
        <v>0.58</v>
      </c>
    </row>
    <row r="137" customFormat="false" ht="15" hidden="false" customHeight="false" outlineLevel="0" collapsed="false">
      <c r="A137" s="31" t="s">
        <v>455</v>
      </c>
      <c r="B137" s="32" t="s">
        <v>531</v>
      </c>
      <c r="C137" s="32" t="s">
        <v>532</v>
      </c>
      <c r="D137" s="23" t="s">
        <v>22</v>
      </c>
      <c r="E137" s="23" t="n">
        <v>1</v>
      </c>
      <c r="F137" s="33" t="n">
        <v>176.93</v>
      </c>
      <c r="G137" s="34" t="n">
        <v>176.93</v>
      </c>
    </row>
    <row r="138" customFormat="false" ht="30" hidden="false" customHeight="false" outlineLevel="0" collapsed="false">
      <c r="A138" s="31" t="s">
        <v>448</v>
      </c>
      <c r="B138" s="32" t="s">
        <v>501</v>
      </c>
      <c r="C138" s="32" t="s">
        <v>502</v>
      </c>
      <c r="D138" s="23" t="s">
        <v>451</v>
      </c>
      <c r="E138" s="23" t="n">
        <v>1</v>
      </c>
      <c r="F138" s="33" t="n">
        <v>19.34</v>
      </c>
      <c r="G138" s="34" t="n">
        <v>19.34</v>
      </c>
    </row>
    <row r="139" customFormat="false" ht="30" hidden="false" customHeight="false" outlineLevel="0" collapsed="false">
      <c r="A139" s="31" t="s">
        <v>448</v>
      </c>
      <c r="B139" s="32" t="s">
        <v>512</v>
      </c>
      <c r="C139" s="32" t="s">
        <v>513</v>
      </c>
      <c r="D139" s="23" t="s">
        <v>451</v>
      </c>
      <c r="E139" s="23" t="n">
        <v>1</v>
      </c>
      <c r="F139" s="33" t="n">
        <v>14.67</v>
      </c>
      <c r="G139" s="35" t="n">
        <v>14.67</v>
      </c>
    </row>
    <row r="140" customFormat="false" ht="15.75" hidden="false" customHeight="false" outlineLevel="0" collapsed="false">
      <c r="A140" s="31"/>
      <c r="B140" s="23"/>
      <c r="C140" s="36" t="s">
        <v>454</v>
      </c>
      <c r="E140" s="23"/>
      <c r="F140" s="36"/>
      <c r="G140" s="37" t="n">
        <v>211.52</v>
      </c>
    </row>
    <row r="141" customFormat="false" ht="15.75" hidden="false" customHeight="false" outlineLevel="0" collapsed="false">
      <c r="A141" s="27" t="s">
        <v>116</v>
      </c>
      <c r="B141" s="28" t="s">
        <v>117</v>
      </c>
      <c r="C141" s="28" t="s">
        <v>118</v>
      </c>
      <c r="D141" s="27" t="s">
        <v>22</v>
      </c>
      <c r="E141" s="27"/>
      <c r="F141" s="29"/>
      <c r="G141" s="30"/>
    </row>
    <row r="142" customFormat="false" ht="15" hidden="false" customHeight="false" outlineLevel="0" collapsed="false">
      <c r="A142" s="31" t="s">
        <v>455</v>
      </c>
      <c r="B142" s="32" t="s">
        <v>533</v>
      </c>
      <c r="C142" s="32" t="s">
        <v>534</v>
      </c>
      <c r="D142" s="23" t="s">
        <v>22</v>
      </c>
      <c r="E142" s="23" t="n">
        <v>1</v>
      </c>
      <c r="F142" s="33" t="n">
        <v>137.53</v>
      </c>
      <c r="G142" s="34" t="n">
        <v>137.53</v>
      </c>
    </row>
    <row r="143" customFormat="false" ht="30" hidden="false" customHeight="false" outlineLevel="0" collapsed="false">
      <c r="A143" s="31" t="s">
        <v>448</v>
      </c>
      <c r="B143" s="32" t="s">
        <v>501</v>
      </c>
      <c r="C143" s="32" t="s">
        <v>502</v>
      </c>
      <c r="D143" s="23" t="s">
        <v>451</v>
      </c>
      <c r="E143" s="23" t="n">
        <v>1</v>
      </c>
      <c r="F143" s="33" t="n">
        <v>19.34</v>
      </c>
      <c r="G143" s="34" t="n">
        <v>19.34</v>
      </c>
    </row>
    <row r="144" customFormat="false" ht="30" hidden="false" customHeight="false" outlineLevel="0" collapsed="false">
      <c r="A144" s="31" t="s">
        <v>448</v>
      </c>
      <c r="B144" s="32" t="s">
        <v>512</v>
      </c>
      <c r="C144" s="32" t="s">
        <v>513</v>
      </c>
      <c r="D144" s="23" t="s">
        <v>451</v>
      </c>
      <c r="E144" s="23" t="n">
        <v>1</v>
      </c>
      <c r="F144" s="33" t="n">
        <v>14.67</v>
      </c>
      <c r="G144" s="35" t="n">
        <v>14.67</v>
      </c>
    </row>
    <row r="145" customFormat="false" ht="15.75" hidden="false" customHeight="false" outlineLevel="0" collapsed="false">
      <c r="A145" s="31"/>
      <c r="B145" s="23"/>
      <c r="C145" s="36" t="s">
        <v>454</v>
      </c>
      <c r="E145" s="23"/>
      <c r="F145" s="36"/>
      <c r="G145" s="37" t="n">
        <v>171.54</v>
      </c>
    </row>
    <row r="146" customFormat="false" ht="31.5" hidden="false" customHeight="false" outlineLevel="0" collapsed="false">
      <c r="A146" s="27" t="s">
        <v>119</v>
      </c>
      <c r="B146" s="28" t="s">
        <v>120</v>
      </c>
      <c r="C146" s="28" t="s">
        <v>121</v>
      </c>
      <c r="D146" s="27" t="s">
        <v>22</v>
      </c>
      <c r="E146" s="27"/>
      <c r="F146" s="29"/>
      <c r="G146" s="30"/>
    </row>
    <row r="147" customFormat="false" ht="15" hidden="false" customHeight="false" outlineLevel="0" collapsed="false">
      <c r="A147" s="31" t="s">
        <v>455</v>
      </c>
      <c r="B147" s="32" t="s">
        <v>529</v>
      </c>
      <c r="C147" s="32" t="s">
        <v>530</v>
      </c>
      <c r="D147" s="23" t="s">
        <v>22</v>
      </c>
      <c r="E147" s="23" t="n">
        <v>0.02</v>
      </c>
      <c r="F147" s="33" t="n">
        <v>2.05</v>
      </c>
      <c r="G147" s="34" t="n">
        <v>0.04</v>
      </c>
    </row>
    <row r="148" customFormat="false" ht="30" hidden="false" customHeight="false" outlineLevel="0" collapsed="false">
      <c r="A148" s="31" t="s">
        <v>455</v>
      </c>
      <c r="B148" s="32" t="s">
        <v>535</v>
      </c>
      <c r="C148" s="32" t="s">
        <v>536</v>
      </c>
      <c r="D148" s="23" t="s">
        <v>22</v>
      </c>
      <c r="E148" s="23" t="n">
        <v>1</v>
      </c>
      <c r="F148" s="33" t="n">
        <v>141.55</v>
      </c>
      <c r="G148" s="34" t="n">
        <v>141.55</v>
      </c>
    </row>
    <row r="149" customFormat="false" ht="30" hidden="false" customHeight="false" outlineLevel="0" collapsed="false">
      <c r="A149" s="31" t="s">
        <v>448</v>
      </c>
      <c r="B149" s="32" t="s">
        <v>512</v>
      </c>
      <c r="C149" s="32" t="s">
        <v>513</v>
      </c>
      <c r="D149" s="23" t="s">
        <v>451</v>
      </c>
      <c r="E149" s="23" t="n">
        <v>2</v>
      </c>
      <c r="F149" s="33" t="n">
        <v>14.67</v>
      </c>
      <c r="G149" s="34" t="n">
        <v>29.34</v>
      </c>
    </row>
    <row r="150" customFormat="false" ht="30" hidden="false" customHeight="false" outlineLevel="0" collapsed="false">
      <c r="A150" s="31" t="s">
        <v>448</v>
      </c>
      <c r="B150" s="32" t="s">
        <v>501</v>
      </c>
      <c r="C150" s="32" t="s">
        <v>502</v>
      </c>
      <c r="D150" s="23" t="s">
        <v>451</v>
      </c>
      <c r="E150" s="23" t="n">
        <v>2</v>
      </c>
      <c r="F150" s="33" t="n">
        <v>19.34</v>
      </c>
      <c r="G150" s="35" t="n">
        <v>38.68</v>
      </c>
    </row>
    <row r="151" customFormat="false" ht="15.75" hidden="false" customHeight="false" outlineLevel="0" collapsed="false">
      <c r="A151" s="31"/>
      <c r="B151" s="23"/>
      <c r="C151" s="36" t="s">
        <v>454</v>
      </c>
      <c r="E151" s="23"/>
      <c r="F151" s="36"/>
      <c r="G151" s="37" t="n">
        <v>209.61</v>
      </c>
    </row>
    <row r="152" customFormat="false" ht="15.75" hidden="false" customHeight="false" outlineLevel="0" collapsed="false">
      <c r="A152" s="27" t="s">
        <v>122</v>
      </c>
      <c r="B152" s="28" t="s">
        <v>123</v>
      </c>
      <c r="C152" s="28" t="s">
        <v>124</v>
      </c>
      <c r="D152" s="27" t="s">
        <v>22</v>
      </c>
      <c r="E152" s="27"/>
      <c r="F152" s="29"/>
      <c r="G152" s="30"/>
    </row>
    <row r="153" customFormat="false" ht="15" hidden="false" customHeight="false" outlineLevel="0" collapsed="false">
      <c r="A153" s="31" t="s">
        <v>455</v>
      </c>
      <c r="B153" s="32" t="s">
        <v>537</v>
      </c>
      <c r="C153" s="32" t="s">
        <v>538</v>
      </c>
      <c r="D153" s="23" t="s">
        <v>22</v>
      </c>
      <c r="E153" s="23" t="n">
        <v>1</v>
      </c>
      <c r="F153" s="33" t="n">
        <v>4696.24</v>
      </c>
      <c r="G153" s="34" t="n">
        <v>4696.24</v>
      </c>
    </row>
    <row r="154" customFormat="false" ht="30" hidden="false" customHeight="false" outlineLevel="0" collapsed="false">
      <c r="A154" s="31" t="s">
        <v>448</v>
      </c>
      <c r="B154" s="32" t="s">
        <v>501</v>
      </c>
      <c r="C154" s="32" t="s">
        <v>502</v>
      </c>
      <c r="D154" s="23" t="s">
        <v>451</v>
      </c>
      <c r="E154" s="23" t="n">
        <v>0.3</v>
      </c>
      <c r="F154" s="33" t="n">
        <v>19.34</v>
      </c>
      <c r="G154" s="35" t="n">
        <v>5.8</v>
      </c>
    </row>
    <row r="155" customFormat="false" ht="15.75" hidden="false" customHeight="false" outlineLevel="0" collapsed="false">
      <c r="A155" s="31"/>
      <c r="B155" s="23"/>
      <c r="C155" s="36" t="s">
        <v>454</v>
      </c>
      <c r="E155" s="23"/>
      <c r="F155" s="36"/>
      <c r="G155" s="37" t="n">
        <v>4702.04</v>
      </c>
    </row>
    <row r="156" customFormat="false" ht="47.25" hidden="false" customHeight="false" outlineLevel="0" collapsed="false">
      <c r="A156" s="27" t="s">
        <v>125</v>
      </c>
      <c r="B156" s="28" t="n">
        <v>92390</v>
      </c>
      <c r="C156" s="28" t="s">
        <v>127</v>
      </c>
      <c r="D156" s="27" t="s">
        <v>22</v>
      </c>
      <c r="E156" s="27"/>
      <c r="F156" s="29"/>
      <c r="G156" s="30"/>
    </row>
    <row r="157" customFormat="false" ht="15" hidden="false" customHeight="false" outlineLevel="0" collapsed="false">
      <c r="A157" s="31" t="s">
        <v>455</v>
      </c>
      <c r="B157" s="32" t="s">
        <v>519</v>
      </c>
      <c r="C157" s="32" t="s">
        <v>520</v>
      </c>
      <c r="D157" s="23" t="s">
        <v>22</v>
      </c>
      <c r="E157" s="23" t="n">
        <v>0.03</v>
      </c>
      <c r="F157" s="33" t="n">
        <v>7.56</v>
      </c>
      <c r="G157" s="34" t="n">
        <v>0.23</v>
      </c>
    </row>
    <row r="158" customFormat="false" ht="30" hidden="false" customHeight="false" outlineLevel="0" collapsed="false">
      <c r="A158" s="31" t="s">
        <v>455</v>
      </c>
      <c r="B158" s="32" t="s">
        <v>539</v>
      </c>
      <c r="C158" s="32" t="s">
        <v>540</v>
      </c>
      <c r="D158" s="23" t="s">
        <v>22</v>
      </c>
      <c r="E158" s="23" t="n">
        <v>1</v>
      </c>
      <c r="F158" s="33" t="n">
        <v>54.45</v>
      </c>
      <c r="G158" s="34" t="n">
        <v>54.45</v>
      </c>
    </row>
    <row r="159" customFormat="false" ht="15" hidden="false" customHeight="false" outlineLevel="0" collapsed="false">
      <c r="A159" s="31" t="s">
        <v>455</v>
      </c>
      <c r="B159" s="32" t="s">
        <v>541</v>
      </c>
      <c r="C159" s="32" t="s">
        <v>542</v>
      </c>
      <c r="D159" s="23" t="s">
        <v>543</v>
      </c>
      <c r="E159" s="23" t="n">
        <v>0.007</v>
      </c>
      <c r="F159" s="33" t="n">
        <v>23.73</v>
      </c>
      <c r="G159" s="34" t="n">
        <v>0.17</v>
      </c>
    </row>
    <row r="160" customFormat="false" ht="30" hidden="false" customHeight="false" outlineLevel="0" collapsed="false">
      <c r="A160" s="31" t="s">
        <v>448</v>
      </c>
      <c r="B160" s="32" t="s">
        <v>512</v>
      </c>
      <c r="C160" s="32" t="s">
        <v>513</v>
      </c>
      <c r="D160" s="23" t="s">
        <v>451</v>
      </c>
      <c r="E160" s="23" t="n">
        <v>1.104</v>
      </c>
      <c r="F160" s="33" t="n">
        <v>14.67</v>
      </c>
      <c r="G160" s="34" t="n">
        <v>16.2</v>
      </c>
    </row>
    <row r="161" customFormat="false" ht="30" hidden="false" customHeight="false" outlineLevel="0" collapsed="false">
      <c r="A161" s="31" t="s">
        <v>448</v>
      </c>
      <c r="B161" s="32" t="s">
        <v>501</v>
      </c>
      <c r="C161" s="32" t="s">
        <v>502</v>
      </c>
      <c r="D161" s="23" t="s">
        <v>451</v>
      </c>
      <c r="E161" s="23" t="n">
        <v>1.104</v>
      </c>
      <c r="F161" s="33" t="n">
        <v>19.34</v>
      </c>
      <c r="G161" s="35" t="n">
        <v>21.35</v>
      </c>
    </row>
    <row r="162" customFormat="false" ht="15.75" hidden="false" customHeight="false" outlineLevel="0" collapsed="false">
      <c r="A162" s="31"/>
      <c r="B162" s="23"/>
      <c r="C162" s="36" t="s">
        <v>454</v>
      </c>
      <c r="E162" s="23"/>
      <c r="F162" s="36"/>
      <c r="G162" s="37" t="n">
        <v>92.4</v>
      </c>
    </row>
    <row r="163" customFormat="false" ht="47.25" hidden="false" customHeight="false" outlineLevel="0" collapsed="false">
      <c r="A163" s="27" t="s">
        <v>128</v>
      </c>
      <c r="B163" s="28" t="n">
        <v>92386</v>
      </c>
      <c r="C163" s="28" t="s">
        <v>130</v>
      </c>
      <c r="D163" s="27" t="s">
        <v>22</v>
      </c>
      <c r="E163" s="27"/>
      <c r="F163" s="29"/>
      <c r="G163" s="30"/>
    </row>
    <row r="164" customFormat="false" ht="15" hidden="false" customHeight="false" outlineLevel="0" collapsed="false">
      <c r="A164" s="31" t="s">
        <v>455</v>
      </c>
      <c r="B164" s="32" t="s">
        <v>519</v>
      </c>
      <c r="C164" s="32" t="s">
        <v>520</v>
      </c>
      <c r="D164" s="23" t="s">
        <v>22</v>
      </c>
      <c r="E164" s="23" t="n">
        <v>0.017</v>
      </c>
      <c r="F164" s="33" t="n">
        <v>7.56</v>
      </c>
      <c r="G164" s="34" t="n">
        <v>0.13</v>
      </c>
    </row>
    <row r="165" customFormat="false" ht="30" hidden="false" customHeight="false" outlineLevel="0" collapsed="false">
      <c r="A165" s="31" t="s">
        <v>455</v>
      </c>
      <c r="B165" s="32" t="s">
        <v>544</v>
      </c>
      <c r="C165" s="32" t="s">
        <v>545</v>
      </c>
      <c r="D165" s="23" t="s">
        <v>22</v>
      </c>
      <c r="E165" s="23" t="n">
        <v>1</v>
      </c>
      <c r="F165" s="33" t="n">
        <v>19.5</v>
      </c>
      <c r="G165" s="34" t="n">
        <v>19.5</v>
      </c>
    </row>
    <row r="166" customFormat="false" ht="15" hidden="false" customHeight="false" outlineLevel="0" collapsed="false">
      <c r="A166" s="31" t="s">
        <v>455</v>
      </c>
      <c r="B166" s="32" t="s">
        <v>541</v>
      </c>
      <c r="C166" s="32" t="s">
        <v>542</v>
      </c>
      <c r="D166" s="23" t="s">
        <v>543</v>
      </c>
      <c r="E166" s="23" t="n">
        <v>0.004</v>
      </c>
      <c r="F166" s="33" t="n">
        <v>23.73</v>
      </c>
      <c r="G166" s="34" t="n">
        <v>0.09</v>
      </c>
    </row>
    <row r="167" customFormat="false" ht="30" hidden="false" customHeight="false" outlineLevel="0" collapsed="false">
      <c r="A167" s="31" t="s">
        <v>448</v>
      </c>
      <c r="B167" s="32" t="s">
        <v>512</v>
      </c>
      <c r="C167" s="32" t="s">
        <v>513</v>
      </c>
      <c r="D167" s="23" t="s">
        <v>451</v>
      </c>
      <c r="E167" s="23" t="n">
        <v>0.873</v>
      </c>
      <c r="F167" s="33" t="n">
        <v>14.67</v>
      </c>
      <c r="G167" s="34" t="n">
        <v>12.81</v>
      </c>
    </row>
    <row r="168" customFormat="false" ht="30" hidden="false" customHeight="false" outlineLevel="0" collapsed="false">
      <c r="A168" s="31" t="s">
        <v>448</v>
      </c>
      <c r="B168" s="32" t="s">
        <v>501</v>
      </c>
      <c r="C168" s="32" t="s">
        <v>502</v>
      </c>
      <c r="D168" s="23" t="s">
        <v>451</v>
      </c>
      <c r="E168" s="23" t="n">
        <v>0.873</v>
      </c>
      <c r="F168" s="33" t="n">
        <v>19.34</v>
      </c>
      <c r="G168" s="35" t="n">
        <v>16.88</v>
      </c>
    </row>
    <row r="169" customFormat="false" ht="15.75" hidden="false" customHeight="false" outlineLevel="0" collapsed="false">
      <c r="A169" s="31"/>
      <c r="B169" s="23"/>
      <c r="C169" s="36" t="s">
        <v>454</v>
      </c>
      <c r="E169" s="23"/>
      <c r="F169" s="36"/>
      <c r="G169" s="37" t="n">
        <v>49.41</v>
      </c>
    </row>
    <row r="170" customFormat="false" ht="47.25" hidden="false" customHeight="false" outlineLevel="0" collapsed="false">
      <c r="A170" s="27" t="s">
        <v>131</v>
      </c>
      <c r="B170" s="28" t="n">
        <v>92382</v>
      </c>
      <c r="C170" s="28" t="s">
        <v>133</v>
      </c>
      <c r="D170" s="27" t="s">
        <v>22</v>
      </c>
      <c r="E170" s="27"/>
      <c r="F170" s="29"/>
      <c r="G170" s="30"/>
    </row>
    <row r="171" customFormat="false" ht="15" hidden="false" customHeight="false" outlineLevel="0" collapsed="false">
      <c r="A171" s="31" t="s">
        <v>455</v>
      </c>
      <c r="B171" s="32" t="s">
        <v>519</v>
      </c>
      <c r="C171" s="32" t="s">
        <v>520</v>
      </c>
      <c r="D171" s="23" t="s">
        <v>22</v>
      </c>
      <c r="E171" s="23" t="n">
        <v>0.013</v>
      </c>
      <c r="F171" s="33" t="n">
        <v>7.56</v>
      </c>
      <c r="G171" s="34" t="n">
        <v>0.1</v>
      </c>
    </row>
    <row r="172" customFormat="false" ht="30" hidden="false" customHeight="false" outlineLevel="0" collapsed="false">
      <c r="A172" s="31" t="s">
        <v>455</v>
      </c>
      <c r="B172" s="32" t="s">
        <v>546</v>
      </c>
      <c r="C172" s="32" t="s">
        <v>547</v>
      </c>
      <c r="D172" s="23" t="s">
        <v>22</v>
      </c>
      <c r="E172" s="23" t="n">
        <v>1</v>
      </c>
      <c r="F172" s="33" t="n">
        <v>9.34</v>
      </c>
      <c r="G172" s="34" t="n">
        <v>9.34</v>
      </c>
    </row>
    <row r="173" customFormat="false" ht="15" hidden="false" customHeight="false" outlineLevel="0" collapsed="false">
      <c r="A173" s="31" t="s">
        <v>455</v>
      </c>
      <c r="B173" s="32" t="s">
        <v>541</v>
      </c>
      <c r="C173" s="32" t="s">
        <v>542</v>
      </c>
      <c r="D173" s="23" t="s">
        <v>543</v>
      </c>
      <c r="E173" s="23" t="n">
        <v>0.003</v>
      </c>
      <c r="F173" s="33" t="n">
        <v>23.73</v>
      </c>
      <c r="G173" s="34" t="n">
        <v>0.07</v>
      </c>
    </row>
    <row r="174" customFormat="false" ht="30" hidden="false" customHeight="false" outlineLevel="0" collapsed="false">
      <c r="A174" s="31" t="s">
        <v>448</v>
      </c>
      <c r="B174" s="32" t="s">
        <v>512</v>
      </c>
      <c r="C174" s="32" t="s">
        <v>513</v>
      </c>
      <c r="D174" s="23" t="s">
        <v>451</v>
      </c>
      <c r="E174" s="23" t="n">
        <v>0.735</v>
      </c>
      <c r="F174" s="33" t="n">
        <v>14.67</v>
      </c>
      <c r="G174" s="34" t="n">
        <v>10.78</v>
      </c>
    </row>
    <row r="175" customFormat="false" ht="30" hidden="false" customHeight="false" outlineLevel="0" collapsed="false">
      <c r="A175" s="31" t="s">
        <v>448</v>
      </c>
      <c r="B175" s="32" t="s">
        <v>501</v>
      </c>
      <c r="C175" s="32" t="s">
        <v>502</v>
      </c>
      <c r="D175" s="23" t="s">
        <v>451</v>
      </c>
      <c r="E175" s="23" t="n">
        <v>0.735</v>
      </c>
      <c r="F175" s="33" t="n">
        <v>19.34</v>
      </c>
      <c r="G175" s="35" t="n">
        <v>14.21</v>
      </c>
    </row>
    <row r="176" customFormat="false" ht="15.75" hidden="false" customHeight="false" outlineLevel="0" collapsed="false">
      <c r="A176" s="31"/>
      <c r="B176" s="23"/>
      <c r="C176" s="36" t="s">
        <v>454</v>
      </c>
      <c r="E176" s="23"/>
      <c r="F176" s="36"/>
      <c r="G176" s="37" t="n">
        <v>34.5</v>
      </c>
    </row>
    <row r="177" customFormat="false" ht="47.25" hidden="false" customHeight="false" outlineLevel="0" collapsed="false">
      <c r="A177" s="27" t="s">
        <v>134</v>
      </c>
      <c r="B177" s="28" t="n">
        <v>92642</v>
      </c>
      <c r="C177" s="28" t="s">
        <v>136</v>
      </c>
      <c r="D177" s="27" t="s">
        <v>22</v>
      </c>
      <c r="E177" s="27"/>
      <c r="F177" s="29"/>
      <c r="G177" s="30"/>
    </row>
    <row r="178" customFormat="false" ht="15" hidden="false" customHeight="false" outlineLevel="0" collapsed="false">
      <c r="A178" s="31" t="s">
        <v>455</v>
      </c>
      <c r="B178" s="32" t="s">
        <v>519</v>
      </c>
      <c r="C178" s="32" t="s">
        <v>520</v>
      </c>
      <c r="D178" s="23" t="s">
        <v>22</v>
      </c>
      <c r="E178" s="23" t="n">
        <v>0.045</v>
      </c>
      <c r="F178" s="33" t="n">
        <v>7.56</v>
      </c>
      <c r="G178" s="34" t="n">
        <v>0.34</v>
      </c>
    </row>
    <row r="179" customFormat="false" ht="15" hidden="false" customHeight="false" outlineLevel="0" collapsed="false">
      <c r="A179" s="31" t="s">
        <v>455</v>
      </c>
      <c r="B179" s="32" t="s">
        <v>548</v>
      </c>
      <c r="C179" s="32" t="s">
        <v>549</v>
      </c>
      <c r="D179" s="23" t="s">
        <v>22</v>
      </c>
      <c r="E179" s="23" t="n">
        <v>1</v>
      </c>
      <c r="F179" s="33" t="n">
        <v>75.53</v>
      </c>
      <c r="G179" s="34" t="n">
        <v>75.53</v>
      </c>
    </row>
    <row r="180" customFormat="false" ht="15" hidden="false" customHeight="false" outlineLevel="0" collapsed="false">
      <c r="A180" s="31" t="s">
        <v>455</v>
      </c>
      <c r="B180" s="32" t="s">
        <v>541</v>
      </c>
      <c r="C180" s="32" t="s">
        <v>542</v>
      </c>
      <c r="D180" s="23" t="s">
        <v>543</v>
      </c>
      <c r="E180" s="23" t="n">
        <v>0.011</v>
      </c>
      <c r="F180" s="33" t="n">
        <v>23.73</v>
      </c>
      <c r="G180" s="34" t="n">
        <v>0.26</v>
      </c>
    </row>
    <row r="181" customFormat="false" ht="30" hidden="false" customHeight="false" outlineLevel="0" collapsed="false">
      <c r="A181" s="31" t="s">
        <v>448</v>
      </c>
      <c r="B181" s="32" t="s">
        <v>512</v>
      </c>
      <c r="C181" s="32" t="s">
        <v>513</v>
      </c>
      <c r="D181" s="23" t="s">
        <v>451</v>
      </c>
      <c r="E181" s="23" t="n">
        <v>1.471</v>
      </c>
      <c r="F181" s="33" t="n">
        <v>14.67</v>
      </c>
      <c r="G181" s="34" t="n">
        <v>21.58</v>
      </c>
    </row>
    <row r="182" customFormat="false" ht="30" hidden="false" customHeight="false" outlineLevel="0" collapsed="false">
      <c r="A182" s="31" t="s">
        <v>448</v>
      </c>
      <c r="B182" s="32" t="s">
        <v>501</v>
      </c>
      <c r="C182" s="32" t="s">
        <v>502</v>
      </c>
      <c r="D182" s="23" t="s">
        <v>451</v>
      </c>
      <c r="E182" s="23" t="n">
        <v>1.471</v>
      </c>
      <c r="F182" s="33" t="n">
        <v>19.34</v>
      </c>
      <c r="G182" s="35" t="n">
        <v>28.45</v>
      </c>
    </row>
    <row r="183" customFormat="false" ht="15.75" hidden="false" customHeight="false" outlineLevel="0" collapsed="false">
      <c r="A183" s="31"/>
      <c r="B183" s="23"/>
      <c r="C183" s="36" t="s">
        <v>454</v>
      </c>
      <c r="E183" s="23"/>
      <c r="F183" s="36"/>
      <c r="G183" s="37" t="n">
        <v>126.16</v>
      </c>
    </row>
    <row r="184" customFormat="false" ht="47.25" hidden="false" customHeight="false" outlineLevel="0" collapsed="false">
      <c r="A184" s="27" t="s">
        <v>137</v>
      </c>
      <c r="B184" s="28" t="s">
        <v>138</v>
      </c>
      <c r="C184" s="28" t="s">
        <v>139</v>
      </c>
      <c r="D184" s="27" t="s">
        <v>22</v>
      </c>
      <c r="E184" s="27"/>
      <c r="F184" s="29"/>
      <c r="G184" s="30"/>
    </row>
    <row r="185" customFormat="false" ht="15" hidden="false" customHeight="false" outlineLevel="0" collapsed="false">
      <c r="A185" s="31" t="s">
        <v>455</v>
      </c>
      <c r="B185" s="32" t="s">
        <v>519</v>
      </c>
      <c r="C185" s="32" t="s">
        <v>520</v>
      </c>
      <c r="D185" s="23" t="s">
        <v>22</v>
      </c>
      <c r="E185" s="23" t="n">
        <v>0.045</v>
      </c>
      <c r="F185" s="33" t="n">
        <v>7.56</v>
      </c>
      <c r="G185" s="34" t="n">
        <v>0.34</v>
      </c>
    </row>
    <row r="186" customFormat="false" ht="30" hidden="false" customHeight="false" outlineLevel="0" collapsed="false">
      <c r="A186" s="31" t="s">
        <v>455</v>
      </c>
      <c r="B186" s="32" t="s">
        <v>550</v>
      </c>
      <c r="C186" s="32" t="s">
        <v>551</v>
      </c>
      <c r="D186" s="23" t="s">
        <v>22</v>
      </c>
      <c r="E186" s="23" t="n">
        <v>1</v>
      </c>
      <c r="F186" s="33" t="n">
        <v>81.64</v>
      </c>
      <c r="G186" s="34" t="n">
        <v>81.64</v>
      </c>
    </row>
    <row r="187" customFormat="false" ht="15" hidden="false" customHeight="false" outlineLevel="0" collapsed="false">
      <c r="A187" s="31" t="s">
        <v>455</v>
      </c>
      <c r="B187" s="32" t="s">
        <v>541</v>
      </c>
      <c r="C187" s="32" t="s">
        <v>542</v>
      </c>
      <c r="D187" s="23" t="s">
        <v>543</v>
      </c>
      <c r="E187" s="23" t="n">
        <v>0.011</v>
      </c>
      <c r="F187" s="33" t="n">
        <v>23.73</v>
      </c>
      <c r="G187" s="34" t="n">
        <v>0.26</v>
      </c>
    </row>
    <row r="188" customFormat="false" ht="30" hidden="false" customHeight="false" outlineLevel="0" collapsed="false">
      <c r="A188" s="31" t="s">
        <v>448</v>
      </c>
      <c r="B188" s="32" t="s">
        <v>512</v>
      </c>
      <c r="C188" s="32" t="s">
        <v>513</v>
      </c>
      <c r="D188" s="23" t="s">
        <v>451</v>
      </c>
      <c r="E188" s="23" t="n">
        <v>1.471</v>
      </c>
      <c r="F188" s="33" t="n">
        <v>14.67</v>
      </c>
      <c r="G188" s="34" t="n">
        <v>21.58</v>
      </c>
    </row>
    <row r="189" customFormat="false" ht="30" hidden="false" customHeight="false" outlineLevel="0" collapsed="false">
      <c r="A189" s="31" t="s">
        <v>448</v>
      </c>
      <c r="B189" s="32" t="s">
        <v>501</v>
      </c>
      <c r="C189" s="32" t="s">
        <v>502</v>
      </c>
      <c r="D189" s="23" t="s">
        <v>451</v>
      </c>
      <c r="E189" s="23" t="n">
        <v>1.471</v>
      </c>
      <c r="F189" s="33" t="n">
        <v>19.34</v>
      </c>
      <c r="G189" s="35" t="n">
        <v>28.45</v>
      </c>
    </row>
    <row r="190" customFormat="false" ht="15.75" hidden="false" customHeight="false" outlineLevel="0" collapsed="false">
      <c r="A190" s="31"/>
      <c r="B190" s="23"/>
      <c r="C190" s="36" t="s">
        <v>454</v>
      </c>
      <c r="E190" s="23"/>
      <c r="F190" s="36"/>
      <c r="G190" s="37" t="n">
        <v>132.27</v>
      </c>
    </row>
    <row r="191" customFormat="false" ht="47.25" hidden="false" customHeight="false" outlineLevel="0" collapsed="false">
      <c r="A191" s="27" t="s">
        <v>140</v>
      </c>
      <c r="B191" s="28" t="s">
        <v>141</v>
      </c>
      <c r="C191" s="28" t="s">
        <v>142</v>
      </c>
      <c r="D191" s="27" t="s">
        <v>22</v>
      </c>
      <c r="E191" s="27"/>
      <c r="F191" s="29"/>
      <c r="G191" s="30"/>
    </row>
    <row r="192" customFormat="false" ht="15" hidden="false" customHeight="false" outlineLevel="0" collapsed="false">
      <c r="A192" s="31" t="s">
        <v>455</v>
      </c>
      <c r="B192" s="32" t="s">
        <v>519</v>
      </c>
      <c r="C192" s="32" t="s">
        <v>520</v>
      </c>
      <c r="D192" s="23" t="s">
        <v>22</v>
      </c>
      <c r="E192" s="23" t="n">
        <v>0.03</v>
      </c>
      <c r="F192" s="33" t="n">
        <v>7.56</v>
      </c>
      <c r="G192" s="34" t="n">
        <v>0.23</v>
      </c>
    </row>
    <row r="193" customFormat="false" ht="30" hidden="false" customHeight="false" outlineLevel="0" collapsed="false">
      <c r="A193" s="31" t="s">
        <v>455</v>
      </c>
      <c r="B193" s="32" t="s">
        <v>552</v>
      </c>
      <c r="C193" s="32" t="s">
        <v>553</v>
      </c>
      <c r="D193" s="23" t="s">
        <v>22</v>
      </c>
      <c r="E193" s="23" t="n">
        <v>1</v>
      </c>
      <c r="F193" s="33" t="n">
        <v>26.8</v>
      </c>
      <c r="G193" s="34" t="n">
        <v>26.8</v>
      </c>
    </row>
    <row r="194" customFormat="false" ht="15" hidden="false" customHeight="false" outlineLevel="0" collapsed="false">
      <c r="A194" s="31" t="s">
        <v>455</v>
      </c>
      <c r="B194" s="32" t="s">
        <v>541</v>
      </c>
      <c r="C194" s="32" t="s">
        <v>542</v>
      </c>
      <c r="D194" s="23" t="s">
        <v>543</v>
      </c>
      <c r="E194" s="23" t="n">
        <v>0.007</v>
      </c>
      <c r="F194" s="33" t="n">
        <v>23.73</v>
      </c>
      <c r="G194" s="34" t="n">
        <v>0.17</v>
      </c>
    </row>
    <row r="195" customFormat="false" ht="30" hidden="false" customHeight="false" outlineLevel="0" collapsed="false">
      <c r="A195" s="31" t="s">
        <v>448</v>
      </c>
      <c r="B195" s="32" t="s">
        <v>512</v>
      </c>
      <c r="C195" s="32" t="s">
        <v>513</v>
      </c>
      <c r="D195" s="23" t="s">
        <v>451</v>
      </c>
      <c r="E195" s="23" t="n">
        <v>0.736</v>
      </c>
      <c r="F195" s="33" t="n">
        <v>14.67</v>
      </c>
      <c r="G195" s="34" t="n">
        <v>10.8</v>
      </c>
    </row>
    <row r="196" customFormat="false" ht="30" hidden="false" customHeight="false" outlineLevel="0" collapsed="false">
      <c r="A196" s="31" t="s">
        <v>448</v>
      </c>
      <c r="B196" s="32" t="s">
        <v>501</v>
      </c>
      <c r="C196" s="32" t="s">
        <v>502</v>
      </c>
      <c r="D196" s="23" t="s">
        <v>451</v>
      </c>
      <c r="E196" s="23" t="n">
        <v>0.736</v>
      </c>
      <c r="F196" s="33" t="n">
        <v>19.34</v>
      </c>
      <c r="G196" s="35" t="n">
        <v>14.23</v>
      </c>
    </row>
    <row r="197" customFormat="false" ht="15.75" hidden="false" customHeight="false" outlineLevel="0" collapsed="false">
      <c r="A197" s="31"/>
      <c r="B197" s="23"/>
      <c r="C197" s="36" t="s">
        <v>454</v>
      </c>
      <c r="E197" s="23"/>
      <c r="F197" s="36"/>
      <c r="G197" s="37" t="n">
        <v>52.23</v>
      </c>
    </row>
    <row r="198" customFormat="false" ht="47.25" hidden="false" customHeight="false" outlineLevel="0" collapsed="false">
      <c r="A198" s="27" t="s">
        <v>143</v>
      </c>
      <c r="B198" s="28" t="n">
        <v>92896</v>
      </c>
      <c r="C198" s="28" t="s">
        <v>145</v>
      </c>
      <c r="D198" s="27" t="s">
        <v>22</v>
      </c>
      <c r="E198" s="27"/>
      <c r="F198" s="29"/>
      <c r="G198" s="30"/>
    </row>
    <row r="199" customFormat="false" ht="15" hidden="false" customHeight="false" outlineLevel="0" collapsed="false">
      <c r="A199" s="31" t="s">
        <v>455</v>
      </c>
      <c r="B199" s="32" t="s">
        <v>519</v>
      </c>
      <c r="C199" s="32" t="s">
        <v>520</v>
      </c>
      <c r="D199" s="23" t="s">
        <v>22</v>
      </c>
      <c r="E199" s="23" t="n">
        <v>0.03</v>
      </c>
      <c r="F199" s="33" t="n">
        <v>7.56</v>
      </c>
      <c r="G199" s="34" t="n">
        <v>0.23</v>
      </c>
    </row>
    <row r="200" customFormat="false" ht="15" hidden="false" customHeight="false" outlineLevel="0" collapsed="false">
      <c r="A200" s="31" t="s">
        <v>455</v>
      </c>
      <c r="B200" s="32" t="s">
        <v>541</v>
      </c>
      <c r="C200" s="32" t="s">
        <v>542</v>
      </c>
      <c r="D200" s="23" t="s">
        <v>543</v>
      </c>
      <c r="E200" s="23" t="n">
        <v>0.007</v>
      </c>
      <c r="F200" s="33" t="n">
        <v>23.73</v>
      </c>
      <c r="G200" s="34" t="n">
        <v>0.17</v>
      </c>
    </row>
    <row r="201" customFormat="false" ht="30" hidden="false" customHeight="false" outlineLevel="0" collapsed="false">
      <c r="A201" s="31" t="s">
        <v>455</v>
      </c>
      <c r="B201" s="32" t="s">
        <v>554</v>
      </c>
      <c r="C201" s="32" t="s">
        <v>555</v>
      </c>
      <c r="D201" s="23" t="s">
        <v>22</v>
      </c>
      <c r="E201" s="23" t="n">
        <v>1</v>
      </c>
      <c r="F201" s="33" t="n">
        <v>101.05</v>
      </c>
      <c r="G201" s="34" t="n">
        <v>101.05</v>
      </c>
    </row>
    <row r="202" customFormat="false" ht="30" hidden="false" customHeight="false" outlineLevel="0" collapsed="false">
      <c r="A202" s="31" t="s">
        <v>448</v>
      </c>
      <c r="B202" s="32" t="s">
        <v>512</v>
      </c>
      <c r="C202" s="32" t="s">
        <v>513</v>
      </c>
      <c r="D202" s="23" t="s">
        <v>451</v>
      </c>
      <c r="E202" s="23" t="n">
        <v>0.736</v>
      </c>
      <c r="F202" s="33" t="n">
        <v>14.67</v>
      </c>
      <c r="G202" s="34" t="n">
        <v>10.8</v>
      </c>
    </row>
    <row r="203" customFormat="false" ht="30" hidden="false" customHeight="false" outlineLevel="0" collapsed="false">
      <c r="A203" s="31" t="s">
        <v>448</v>
      </c>
      <c r="B203" s="32" t="s">
        <v>501</v>
      </c>
      <c r="C203" s="32" t="s">
        <v>502</v>
      </c>
      <c r="D203" s="23" t="s">
        <v>451</v>
      </c>
      <c r="E203" s="23" t="n">
        <v>0.736</v>
      </c>
      <c r="F203" s="33" t="n">
        <v>19.34</v>
      </c>
      <c r="G203" s="35" t="n">
        <v>14.23</v>
      </c>
    </row>
    <row r="204" customFormat="false" ht="15.75" hidden="false" customHeight="false" outlineLevel="0" collapsed="false">
      <c r="A204" s="31"/>
      <c r="B204" s="23"/>
      <c r="C204" s="36" t="s">
        <v>454</v>
      </c>
      <c r="E204" s="23"/>
      <c r="F204" s="36"/>
      <c r="G204" s="37" t="n">
        <v>126.48</v>
      </c>
    </row>
    <row r="205" customFormat="false" ht="47.25" hidden="false" customHeight="false" outlineLevel="0" collapsed="false">
      <c r="A205" s="27" t="s">
        <v>146</v>
      </c>
      <c r="B205" s="28" t="n">
        <v>92894</v>
      </c>
      <c r="C205" s="28" t="s">
        <v>148</v>
      </c>
      <c r="D205" s="27" t="s">
        <v>22</v>
      </c>
      <c r="E205" s="27"/>
      <c r="F205" s="29"/>
      <c r="G205" s="30"/>
    </row>
    <row r="206" customFormat="false" ht="15" hidden="false" customHeight="false" outlineLevel="0" collapsed="false">
      <c r="A206" s="31" t="s">
        <v>455</v>
      </c>
      <c r="B206" s="32" t="s">
        <v>519</v>
      </c>
      <c r="C206" s="32" t="s">
        <v>520</v>
      </c>
      <c r="D206" s="23" t="s">
        <v>22</v>
      </c>
      <c r="E206" s="23" t="n">
        <v>0.019</v>
      </c>
      <c r="F206" s="33" t="n">
        <v>7.56</v>
      </c>
      <c r="G206" s="34" t="n">
        <v>0.14</v>
      </c>
    </row>
    <row r="207" customFormat="false" ht="15" hidden="false" customHeight="false" outlineLevel="0" collapsed="false">
      <c r="A207" s="31" t="s">
        <v>455</v>
      </c>
      <c r="B207" s="32" t="s">
        <v>541</v>
      </c>
      <c r="C207" s="32" t="s">
        <v>542</v>
      </c>
      <c r="D207" s="23" t="s">
        <v>543</v>
      </c>
      <c r="E207" s="23" t="n">
        <v>0.005</v>
      </c>
      <c r="F207" s="33" t="n">
        <v>23.73</v>
      </c>
      <c r="G207" s="34" t="n">
        <v>0.12</v>
      </c>
    </row>
    <row r="208" customFormat="false" ht="30" hidden="false" customHeight="false" outlineLevel="0" collapsed="false">
      <c r="A208" s="31" t="s">
        <v>455</v>
      </c>
      <c r="B208" s="32" t="s">
        <v>556</v>
      </c>
      <c r="C208" s="32" t="s">
        <v>557</v>
      </c>
      <c r="D208" s="23" t="s">
        <v>22</v>
      </c>
      <c r="E208" s="23" t="n">
        <v>1</v>
      </c>
      <c r="F208" s="33" t="n">
        <v>41.53</v>
      </c>
      <c r="G208" s="34" t="n">
        <v>41.53</v>
      </c>
    </row>
    <row r="209" customFormat="false" ht="30" hidden="false" customHeight="false" outlineLevel="0" collapsed="false">
      <c r="A209" s="31" t="s">
        <v>448</v>
      </c>
      <c r="B209" s="32" t="s">
        <v>512</v>
      </c>
      <c r="C209" s="32" t="s">
        <v>513</v>
      </c>
      <c r="D209" s="23" t="s">
        <v>451</v>
      </c>
      <c r="E209" s="23" t="n">
        <v>0.582</v>
      </c>
      <c r="F209" s="33" t="n">
        <v>14.67</v>
      </c>
      <c r="G209" s="34" t="n">
        <v>8.54</v>
      </c>
    </row>
    <row r="210" customFormat="false" ht="30" hidden="false" customHeight="false" outlineLevel="0" collapsed="false">
      <c r="A210" s="31" t="s">
        <v>448</v>
      </c>
      <c r="B210" s="32" t="s">
        <v>501</v>
      </c>
      <c r="C210" s="32" t="s">
        <v>502</v>
      </c>
      <c r="D210" s="23" t="s">
        <v>451</v>
      </c>
      <c r="E210" s="23" t="n">
        <v>0.582</v>
      </c>
      <c r="F210" s="33" t="n">
        <v>19.34</v>
      </c>
      <c r="G210" s="35" t="n">
        <v>11.26</v>
      </c>
    </row>
    <row r="211" customFormat="false" ht="15.75" hidden="false" customHeight="false" outlineLevel="0" collapsed="false">
      <c r="A211" s="31"/>
      <c r="B211" s="23"/>
      <c r="C211" s="36" t="s">
        <v>454</v>
      </c>
      <c r="E211" s="23"/>
      <c r="F211" s="36"/>
      <c r="G211" s="37" t="n">
        <v>61.59</v>
      </c>
    </row>
    <row r="212" customFormat="false" ht="47.25" hidden="false" customHeight="false" outlineLevel="0" collapsed="false">
      <c r="A212" s="27" t="s">
        <v>149</v>
      </c>
      <c r="B212" s="28" t="n">
        <v>92377</v>
      </c>
      <c r="C212" s="28" t="s">
        <v>151</v>
      </c>
      <c r="D212" s="27" t="s">
        <v>22</v>
      </c>
      <c r="E212" s="27"/>
      <c r="F212" s="29"/>
      <c r="G212" s="30"/>
    </row>
    <row r="213" customFormat="false" ht="15" hidden="false" customHeight="false" outlineLevel="0" collapsed="false">
      <c r="A213" s="31" t="s">
        <v>455</v>
      </c>
      <c r="B213" s="32" t="s">
        <v>519</v>
      </c>
      <c r="C213" s="32" t="s">
        <v>520</v>
      </c>
      <c r="D213" s="23" t="s">
        <v>22</v>
      </c>
      <c r="E213" s="23" t="n">
        <v>0.03</v>
      </c>
      <c r="F213" s="33" t="n">
        <v>7.56</v>
      </c>
      <c r="G213" s="34" t="n">
        <v>0.23</v>
      </c>
    </row>
    <row r="214" customFormat="false" ht="15" hidden="false" customHeight="false" outlineLevel="0" collapsed="false">
      <c r="A214" s="31" t="s">
        <v>455</v>
      </c>
      <c r="B214" s="32" t="s">
        <v>558</v>
      </c>
      <c r="C214" s="32" t="s">
        <v>559</v>
      </c>
      <c r="D214" s="23" t="s">
        <v>22</v>
      </c>
      <c r="E214" s="23" t="n">
        <v>1</v>
      </c>
      <c r="F214" s="33" t="n">
        <v>32.26</v>
      </c>
      <c r="G214" s="34" t="n">
        <v>32.26</v>
      </c>
    </row>
    <row r="215" customFormat="false" ht="15" hidden="false" customHeight="false" outlineLevel="0" collapsed="false">
      <c r="A215" s="31" t="s">
        <v>455</v>
      </c>
      <c r="B215" s="32" t="s">
        <v>541</v>
      </c>
      <c r="C215" s="32" t="s">
        <v>542</v>
      </c>
      <c r="D215" s="23" t="s">
        <v>543</v>
      </c>
      <c r="E215" s="23" t="n">
        <v>0.007</v>
      </c>
      <c r="F215" s="33" t="n">
        <v>23.73</v>
      </c>
      <c r="G215" s="34" t="n">
        <v>0.17</v>
      </c>
    </row>
    <row r="216" customFormat="false" ht="30" hidden="false" customHeight="false" outlineLevel="0" collapsed="false">
      <c r="A216" s="31" t="s">
        <v>448</v>
      </c>
      <c r="B216" s="32" t="s">
        <v>512</v>
      </c>
      <c r="C216" s="32" t="s">
        <v>513</v>
      </c>
      <c r="D216" s="23" t="s">
        <v>451</v>
      </c>
      <c r="E216" s="23" t="n">
        <v>0.736</v>
      </c>
      <c r="F216" s="33" t="n">
        <v>14.67</v>
      </c>
      <c r="G216" s="34" t="n">
        <v>10.8</v>
      </c>
    </row>
    <row r="217" customFormat="false" ht="30" hidden="false" customHeight="false" outlineLevel="0" collapsed="false">
      <c r="A217" s="31" t="s">
        <v>448</v>
      </c>
      <c r="B217" s="32" t="s">
        <v>501</v>
      </c>
      <c r="C217" s="32" t="s">
        <v>502</v>
      </c>
      <c r="D217" s="23" t="s">
        <v>451</v>
      </c>
      <c r="E217" s="23" t="n">
        <v>0.736</v>
      </c>
      <c r="F217" s="33" t="n">
        <v>19.34</v>
      </c>
      <c r="G217" s="35" t="n">
        <v>14.23</v>
      </c>
    </row>
    <row r="218" customFormat="false" ht="15.75" hidden="false" customHeight="false" outlineLevel="0" collapsed="false">
      <c r="A218" s="31"/>
      <c r="B218" s="23"/>
      <c r="C218" s="36" t="s">
        <v>454</v>
      </c>
      <c r="E218" s="23"/>
      <c r="F218" s="36"/>
      <c r="G218" s="37" t="n">
        <v>57.69</v>
      </c>
    </row>
    <row r="219" customFormat="false" ht="47.25" hidden="false" customHeight="false" outlineLevel="0" collapsed="false">
      <c r="A219" s="27" t="s">
        <v>152</v>
      </c>
      <c r="B219" s="28" t="n">
        <v>92375</v>
      </c>
      <c r="C219" s="28" t="s">
        <v>154</v>
      </c>
      <c r="D219" s="27" t="s">
        <v>22</v>
      </c>
      <c r="E219" s="27"/>
      <c r="F219" s="29"/>
      <c r="G219" s="30"/>
    </row>
    <row r="220" customFormat="false" ht="15" hidden="false" customHeight="false" outlineLevel="0" collapsed="false">
      <c r="A220" s="31" t="s">
        <v>455</v>
      </c>
      <c r="B220" s="32" t="s">
        <v>519</v>
      </c>
      <c r="C220" s="32" t="s">
        <v>520</v>
      </c>
      <c r="D220" s="23" t="s">
        <v>22</v>
      </c>
      <c r="E220" s="23" t="n">
        <v>0.024</v>
      </c>
      <c r="F220" s="33" t="n">
        <v>7.56</v>
      </c>
      <c r="G220" s="34" t="n">
        <v>0.18</v>
      </c>
    </row>
    <row r="221" customFormat="false" ht="15" hidden="false" customHeight="false" outlineLevel="0" collapsed="false">
      <c r="A221" s="31" t="s">
        <v>455</v>
      </c>
      <c r="B221" s="32" t="s">
        <v>560</v>
      </c>
      <c r="C221" s="32" t="s">
        <v>561</v>
      </c>
      <c r="D221" s="23" t="s">
        <v>22</v>
      </c>
      <c r="E221" s="23" t="n">
        <v>1</v>
      </c>
      <c r="F221" s="33" t="n">
        <v>21.08</v>
      </c>
      <c r="G221" s="34" t="n">
        <v>21.08</v>
      </c>
    </row>
    <row r="222" customFormat="false" ht="15" hidden="false" customHeight="false" outlineLevel="0" collapsed="false">
      <c r="A222" s="31" t="s">
        <v>455</v>
      </c>
      <c r="B222" s="32" t="s">
        <v>541</v>
      </c>
      <c r="C222" s="32" t="s">
        <v>542</v>
      </c>
      <c r="D222" s="23" t="s">
        <v>543</v>
      </c>
      <c r="E222" s="23" t="n">
        <v>0.006</v>
      </c>
      <c r="F222" s="33" t="n">
        <v>23.73</v>
      </c>
      <c r="G222" s="34" t="n">
        <v>0.14</v>
      </c>
    </row>
    <row r="223" customFormat="false" ht="30" hidden="false" customHeight="false" outlineLevel="0" collapsed="false">
      <c r="A223" s="31" t="s">
        <v>448</v>
      </c>
      <c r="B223" s="32" t="s">
        <v>512</v>
      </c>
      <c r="C223" s="32" t="s">
        <v>513</v>
      </c>
      <c r="D223" s="23" t="s">
        <v>451</v>
      </c>
      <c r="E223" s="23" t="n">
        <v>0.644</v>
      </c>
      <c r="F223" s="33" t="n">
        <v>14.67</v>
      </c>
      <c r="G223" s="34" t="n">
        <v>9.45</v>
      </c>
    </row>
    <row r="224" customFormat="false" ht="30" hidden="false" customHeight="false" outlineLevel="0" collapsed="false">
      <c r="A224" s="31" t="s">
        <v>448</v>
      </c>
      <c r="B224" s="32" t="s">
        <v>501</v>
      </c>
      <c r="C224" s="32" t="s">
        <v>502</v>
      </c>
      <c r="D224" s="23" t="s">
        <v>451</v>
      </c>
      <c r="E224" s="23" t="n">
        <v>0.644</v>
      </c>
      <c r="F224" s="33" t="n">
        <v>19.34</v>
      </c>
      <c r="G224" s="35" t="n">
        <v>12.45</v>
      </c>
    </row>
    <row r="225" customFormat="false" ht="15.75" hidden="false" customHeight="false" outlineLevel="0" collapsed="false">
      <c r="A225" s="31"/>
      <c r="B225" s="23"/>
      <c r="C225" s="36" t="s">
        <v>454</v>
      </c>
      <c r="E225" s="23"/>
      <c r="F225" s="36"/>
      <c r="G225" s="37" t="n">
        <v>43.3</v>
      </c>
    </row>
    <row r="226" customFormat="false" ht="47.25" hidden="false" customHeight="false" outlineLevel="0" collapsed="false">
      <c r="A226" s="27" t="s">
        <v>155</v>
      </c>
      <c r="B226" s="28" t="n">
        <v>92373</v>
      </c>
      <c r="C226" s="28" t="s">
        <v>157</v>
      </c>
      <c r="D226" s="27" t="s">
        <v>22</v>
      </c>
      <c r="E226" s="27"/>
      <c r="F226" s="29"/>
      <c r="G226" s="30"/>
    </row>
    <row r="227" customFormat="false" ht="15" hidden="false" customHeight="false" outlineLevel="0" collapsed="false">
      <c r="A227" s="31" t="s">
        <v>455</v>
      </c>
      <c r="B227" s="32" t="s">
        <v>519</v>
      </c>
      <c r="C227" s="32" t="s">
        <v>520</v>
      </c>
      <c r="D227" s="23" t="s">
        <v>22</v>
      </c>
      <c r="E227" s="23" t="n">
        <v>0.019</v>
      </c>
      <c r="F227" s="33" t="n">
        <v>7.56</v>
      </c>
      <c r="G227" s="34" t="n">
        <v>0.14</v>
      </c>
    </row>
    <row r="228" customFormat="false" ht="15" hidden="false" customHeight="false" outlineLevel="0" collapsed="false">
      <c r="A228" s="31" t="s">
        <v>455</v>
      </c>
      <c r="B228" s="32" t="s">
        <v>562</v>
      </c>
      <c r="C228" s="32" t="s">
        <v>563</v>
      </c>
      <c r="D228" s="23" t="s">
        <v>22</v>
      </c>
      <c r="E228" s="23" t="n">
        <v>1</v>
      </c>
      <c r="F228" s="33" t="n">
        <v>13.55</v>
      </c>
      <c r="G228" s="34" t="n">
        <v>13.55</v>
      </c>
    </row>
    <row r="229" customFormat="false" ht="15" hidden="false" customHeight="false" outlineLevel="0" collapsed="false">
      <c r="A229" s="31" t="s">
        <v>455</v>
      </c>
      <c r="B229" s="32" t="s">
        <v>541</v>
      </c>
      <c r="C229" s="32" t="s">
        <v>542</v>
      </c>
      <c r="D229" s="23" t="s">
        <v>543</v>
      </c>
      <c r="E229" s="23" t="n">
        <v>0.005</v>
      </c>
      <c r="F229" s="33" t="n">
        <v>23.73</v>
      </c>
      <c r="G229" s="34" t="n">
        <v>0.12</v>
      </c>
    </row>
    <row r="230" customFormat="false" ht="30" hidden="false" customHeight="false" outlineLevel="0" collapsed="false">
      <c r="A230" s="31" t="s">
        <v>448</v>
      </c>
      <c r="B230" s="32" t="s">
        <v>512</v>
      </c>
      <c r="C230" s="32" t="s">
        <v>513</v>
      </c>
      <c r="D230" s="23" t="s">
        <v>451</v>
      </c>
      <c r="E230" s="23" t="n">
        <v>0.582</v>
      </c>
      <c r="F230" s="33" t="n">
        <v>14.67</v>
      </c>
      <c r="G230" s="34" t="n">
        <v>8.54</v>
      </c>
    </row>
    <row r="231" customFormat="false" ht="30" hidden="false" customHeight="false" outlineLevel="0" collapsed="false">
      <c r="A231" s="31" t="s">
        <v>448</v>
      </c>
      <c r="B231" s="32" t="s">
        <v>501</v>
      </c>
      <c r="C231" s="32" t="s">
        <v>502</v>
      </c>
      <c r="D231" s="23" t="s">
        <v>451</v>
      </c>
      <c r="E231" s="23" t="n">
        <v>0.582</v>
      </c>
      <c r="F231" s="33" t="n">
        <v>19.34</v>
      </c>
      <c r="G231" s="35" t="n">
        <v>11.26</v>
      </c>
    </row>
    <row r="232" customFormat="false" ht="15.75" hidden="false" customHeight="false" outlineLevel="0" collapsed="false">
      <c r="A232" s="31"/>
      <c r="B232" s="23"/>
      <c r="C232" s="36" t="s">
        <v>454</v>
      </c>
      <c r="E232" s="23"/>
      <c r="F232" s="36"/>
      <c r="G232" s="37" t="n">
        <v>33.61</v>
      </c>
    </row>
    <row r="233" customFormat="false" ht="47.25" hidden="false" customHeight="false" outlineLevel="0" collapsed="false">
      <c r="A233" s="27" t="s">
        <v>158</v>
      </c>
      <c r="B233" s="28" t="n">
        <v>92369</v>
      </c>
      <c r="C233" s="28" t="s">
        <v>160</v>
      </c>
      <c r="D233" s="27" t="s">
        <v>22</v>
      </c>
      <c r="E233" s="27"/>
      <c r="F233" s="29"/>
      <c r="G233" s="30"/>
    </row>
    <row r="234" customFormat="false" ht="15" hidden="false" customHeight="false" outlineLevel="0" collapsed="false">
      <c r="A234" s="31" t="s">
        <v>455</v>
      </c>
      <c r="B234" s="32" t="s">
        <v>519</v>
      </c>
      <c r="C234" s="32" t="s">
        <v>520</v>
      </c>
      <c r="D234" s="23" t="s">
        <v>22</v>
      </c>
      <c r="E234" s="23" t="n">
        <v>0.013</v>
      </c>
      <c r="F234" s="33" t="n">
        <v>7.56</v>
      </c>
      <c r="G234" s="34" t="n">
        <v>0.1</v>
      </c>
    </row>
    <row r="235" customFormat="false" ht="15" hidden="false" customHeight="false" outlineLevel="0" collapsed="false">
      <c r="A235" s="31" t="s">
        <v>455</v>
      </c>
      <c r="B235" s="32" t="s">
        <v>564</v>
      </c>
      <c r="C235" s="32" t="s">
        <v>565</v>
      </c>
      <c r="D235" s="23" t="s">
        <v>22</v>
      </c>
      <c r="E235" s="23" t="n">
        <v>1</v>
      </c>
      <c r="F235" s="33" t="n">
        <v>6.93</v>
      </c>
      <c r="G235" s="34" t="n">
        <v>6.93</v>
      </c>
    </row>
    <row r="236" customFormat="false" ht="15" hidden="false" customHeight="false" outlineLevel="0" collapsed="false">
      <c r="A236" s="31" t="s">
        <v>455</v>
      </c>
      <c r="B236" s="32" t="s">
        <v>541</v>
      </c>
      <c r="C236" s="32" t="s">
        <v>542</v>
      </c>
      <c r="D236" s="23" t="s">
        <v>543</v>
      </c>
      <c r="E236" s="23" t="n">
        <v>0.003</v>
      </c>
      <c r="F236" s="33" t="n">
        <v>23.73</v>
      </c>
      <c r="G236" s="34" t="n">
        <v>0.07</v>
      </c>
    </row>
    <row r="237" customFormat="false" ht="30" hidden="false" customHeight="false" outlineLevel="0" collapsed="false">
      <c r="A237" s="31" t="s">
        <v>448</v>
      </c>
      <c r="B237" s="32" t="s">
        <v>512</v>
      </c>
      <c r="C237" s="32" t="s">
        <v>513</v>
      </c>
      <c r="D237" s="23" t="s">
        <v>451</v>
      </c>
      <c r="E237" s="23" t="n">
        <v>0.49</v>
      </c>
      <c r="F237" s="33" t="n">
        <v>14.67</v>
      </c>
      <c r="G237" s="34" t="n">
        <v>7.19</v>
      </c>
    </row>
    <row r="238" customFormat="false" ht="30" hidden="false" customHeight="false" outlineLevel="0" collapsed="false">
      <c r="A238" s="31" t="s">
        <v>448</v>
      </c>
      <c r="B238" s="32" t="s">
        <v>501</v>
      </c>
      <c r="C238" s="32" t="s">
        <v>502</v>
      </c>
      <c r="D238" s="23" t="s">
        <v>451</v>
      </c>
      <c r="E238" s="23" t="n">
        <v>0.49</v>
      </c>
      <c r="F238" s="33" t="n">
        <v>19.34</v>
      </c>
      <c r="G238" s="35" t="n">
        <v>9.48</v>
      </c>
    </row>
    <row r="239" customFormat="false" ht="15.75" hidden="false" customHeight="false" outlineLevel="0" collapsed="false">
      <c r="A239" s="31"/>
      <c r="B239" s="23"/>
      <c r="C239" s="36" t="s">
        <v>454</v>
      </c>
      <c r="E239" s="23"/>
      <c r="F239" s="36"/>
      <c r="G239" s="37" t="n">
        <v>23.77</v>
      </c>
    </row>
    <row r="240" customFormat="false" ht="47.25" hidden="false" customHeight="false" outlineLevel="0" collapsed="false">
      <c r="A240" s="27" t="s">
        <v>161</v>
      </c>
      <c r="B240" s="28" t="s">
        <v>162</v>
      </c>
      <c r="C240" s="28" t="s">
        <v>163</v>
      </c>
      <c r="D240" s="27" t="s">
        <v>22</v>
      </c>
      <c r="E240" s="27"/>
      <c r="F240" s="29"/>
      <c r="G240" s="30"/>
    </row>
    <row r="241" customFormat="false" ht="15" hidden="false" customHeight="false" outlineLevel="0" collapsed="false">
      <c r="A241" s="31" t="s">
        <v>455</v>
      </c>
      <c r="B241" s="32" t="s">
        <v>519</v>
      </c>
      <c r="C241" s="32" t="s">
        <v>520</v>
      </c>
      <c r="D241" s="23" t="s">
        <v>22</v>
      </c>
      <c r="E241" s="23" t="n">
        <v>0.03</v>
      </c>
      <c r="F241" s="33" t="n">
        <v>7.56</v>
      </c>
      <c r="G241" s="34" t="n">
        <v>0.23</v>
      </c>
    </row>
    <row r="242" customFormat="false" ht="30" hidden="false" customHeight="false" outlineLevel="0" collapsed="false">
      <c r="A242" s="31" t="s">
        <v>455</v>
      </c>
      <c r="B242" s="32" t="s">
        <v>566</v>
      </c>
      <c r="C242" s="32" t="s">
        <v>567</v>
      </c>
      <c r="D242" s="23" t="s">
        <v>22</v>
      </c>
      <c r="E242" s="23" t="n">
        <v>1</v>
      </c>
      <c r="F242" s="33" t="n">
        <v>26.8</v>
      </c>
      <c r="G242" s="34" t="n">
        <v>26.8</v>
      </c>
    </row>
    <row r="243" customFormat="false" ht="15" hidden="false" customHeight="false" outlineLevel="0" collapsed="false">
      <c r="A243" s="31" t="s">
        <v>455</v>
      </c>
      <c r="B243" s="32" t="s">
        <v>541</v>
      </c>
      <c r="C243" s="32" t="s">
        <v>542</v>
      </c>
      <c r="D243" s="23" t="s">
        <v>543</v>
      </c>
      <c r="E243" s="23" t="n">
        <v>0.007</v>
      </c>
      <c r="F243" s="33" t="n">
        <v>23.73</v>
      </c>
      <c r="G243" s="34" t="n">
        <v>0.17</v>
      </c>
    </row>
    <row r="244" customFormat="false" ht="30" hidden="false" customHeight="false" outlineLevel="0" collapsed="false">
      <c r="A244" s="31" t="s">
        <v>448</v>
      </c>
      <c r="B244" s="32" t="s">
        <v>512</v>
      </c>
      <c r="C244" s="32" t="s">
        <v>513</v>
      </c>
      <c r="D244" s="23" t="s">
        <v>451</v>
      </c>
      <c r="E244" s="23" t="n">
        <v>0.736</v>
      </c>
      <c r="F244" s="33" t="n">
        <v>14.67</v>
      </c>
      <c r="G244" s="34" t="n">
        <v>10.8</v>
      </c>
    </row>
    <row r="245" customFormat="false" ht="30" hidden="false" customHeight="false" outlineLevel="0" collapsed="false">
      <c r="A245" s="31" t="s">
        <v>448</v>
      </c>
      <c r="B245" s="32" t="s">
        <v>501</v>
      </c>
      <c r="C245" s="32" t="s">
        <v>502</v>
      </c>
      <c r="D245" s="23" t="s">
        <v>451</v>
      </c>
      <c r="E245" s="23" t="n">
        <v>0.736</v>
      </c>
      <c r="F245" s="33" t="n">
        <v>19.34</v>
      </c>
      <c r="G245" s="35" t="n">
        <v>14.23</v>
      </c>
    </row>
    <row r="246" customFormat="false" ht="15.75" hidden="false" customHeight="false" outlineLevel="0" collapsed="false">
      <c r="A246" s="31"/>
      <c r="B246" s="23"/>
      <c r="C246" s="36" t="s">
        <v>454</v>
      </c>
      <c r="E246" s="23"/>
      <c r="F246" s="36"/>
      <c r="G246" s="37" t="n">
        <v>52.23</v>
      </c>
    </row>
    <row r="247" customFormat="false" ht="47.25" hidden="false" customHeight="false" outlineLevel="0" collapsed="false">
      <c r="A247" s="27" t="s">
        <v>164</v>
      </c>
      <c r="B247" s="28" t="s">
        <v>165</v>
      </c>
      <c r="C247" s="28" t="s">
        <v>166</v>
      </c>
      <c r="D247" s="27" t="s">
        <v>22</v>
      </c>
      <c r="E247" s="27"/>
      <c r="F247" s="29"/>
      <c r="G247" s="30"/>
    </row>
    <row r="248" customFormat="false" ht="15" hidden="false" customHeight="false" outlineLevel="0" collapsed="false">
      <c r="A248" s="31" t="s">
        <v>455</v>
      </c>
      <c r="B248" s="32" t="s">
        <v>519</v>
      </c>
      <c r="C248" s="32" t="s">
        <v>520</v>
      </c>
      <c r="D248" s="23" t="s">
        <v>22</v>
      </c>
      <c r="E248" s="23" t="n">
        <v>0.019</v>
      </c>
      <c r="F248" s="33" t="n">
        <v>7.56</v>
      </c>
      <c r="G248" s="34" t="n">
        <v>0.14</v>
      </c>
    </row>
    <row r="249" customFormat="false" ht="30" hidden="false" customHeight="false" outlineLevel="0" collapsed="false">
      <c r="A249" s="31" t="s">
        <v>455</v>
      </c>
      <c r="B249" s="32" t="s">
        <v>568</v>
      </c>
      <c r="C249" s="32" t="s">
        <v>569</v>
      </c>
      <c r="D249" s="23" t="s">
        <v>22</v>
      </c>
      <c r="E249" s="23" t="n">
        <v>1</v>
      </c>
      <c r="F249" s="33" t="n">
        <v>6</v>
      </c>
      <c r="G249" s="34" t="n">
        <v>6</v>
      </c>
    </row>
    <row r="250" customFormat="false" ht="15" hidden="false" customHeight="false" outlineLevel="0" collapsed="false">
      <c r="A250" s="31" t="s">
        <v>455</v>
      </c>
      <c r="B250" s="32" t="s">
        <v>541</v>
      </c>
      <c r="C250" s="32" t="s">
        <v>542</v>
      </c>
      <c r="D250" s="23" t="s">
        <v>543</v>
      </c>
      <c r="E250" s="23" t="n">
        <v>0.005</v>
      </c>
      <c r="F250" s="33" t="n">
        <v>23.73</v>
      </c>
      <c r="G250" s="34" t="n">
        <v>0.12</v>
      </c>
    </row>
    <row r="251" customFormat="false" ht="30" hidden="false" customHeight="false" outlineLevel="0" collapsed="false">
      <c r="A251" s="31" t="s">
        <v>448</v>
      </c>
      <c r="B251" s="32" t="s">
        <v>512</v>
      </c>
      <c r="C251" s="32" t="s">
        <v>513</v>
      </c>
      <c r="D251" s="23" t="s">
        <v>451</v>
      </c>
      <c r="E251" s="23" t="n">
        <v>0.582</v>
      </c>
      <c r="F251" s="33" t="n">
        <v>14.67</v>
      </c>
      <c r="G251" s="34" t="n">
        <v>8.54</v>
      </c>
    </row>
    <row r="252" customFormat="false" ht="30" hidden="false" customHeight="false" outlineLevel="0" collapsed="false">
      <c r="A252" s="31" t="s">
        <v>448</v>
      </c>
      <c r="B252" s="32" t="s">
        <v>501</v>
      </c>
      <c r="C252" s="32" t="s">
        <v>502</v>
      </c>
      <c r="D252" s="23" t="s">
        <v>451</v>
      </c>
      <c r="E252" s="23" t="n">
        <v>0.582</v>
      </c>
      <c r="F252" s="33" t="n">
        <v>19.34</v>
      </c>
      <c r="G252" s="35" t="n">
        <v>11.26</v>
      </c>
    </row>
    <row r="253" customFormat="false" ht="15.75" hidden="false" customHeight="false" outlineLevel="0" collapsed="false">
      <c r="A253" s="31"/>
      <c r="B253" s="23"/>
      <c r="C253" s="36" t="s">
        <v>454</v>
      </c>
      <c r="E253" s="23"/>
      <c r="F253" s="36"/>
      <c r="G253" s="37" t="n">
        <v>26.06</v>
      </c>
    </row>
    <row r="254" customFormat="false" ht="63" hidden="false" customHeight="false" outlineLevel="0" collapsed="false">
      <c r="A254" s="27" t="s">
        <v>167</v>
      </c>
      <c r="B254" s="28" t="n">
        <v>92367</v>
      </c>
      <c r="C254" s="28" t="s">
        <v>169</v>
      </c>
      <c r="D254" s="27" t="s">
        <v>45</v>
      </c>
      <c r="E254" s="27"/>
      <c r="F254" s="29"/>
      <c r="G254" s="30"/>
    </row>
    <row r="255" customFormat="false" ht="30" hidden="false" customHeight="false" outlineLevel="0" collapsed="false">
      <c r="A255" s="31" t="s">
        <v>455</v>
      </c>
      <c r="B255" s="32" t="s">
        <v>570</v>
      </c>
      <c r="C255" s="32" t="s">
        <v>571</v>
      </c>
      <c r="D255" s="23" t="s">
        <v>45</v>
      </c>
      <c r="E255" s="23" t="n">
        <v>1.039</v>
      </c>
      <c r="F255" s="33" t="n">
        <v>110.59</v>
      </c>
      <c r="G255" s="34" t="n">
        <v>114.9</v>
      </c>
    </row>
    <row r="256" customFormat="false" ht="30" hidden="false" customHeight="false" outlineLevel="0" collapsed="false">
      <c r="A256" s="31" t="s">
        <v>448</v>
      </c>
      <c r="B256" s="32" t="s">
        <v>512</v>
      </c>
      <c r="C256" s="32" t="s">
        <v>513</v>
      </c>
      <c r="D256" s="23" t="s">
        <v>451</v>
      </c>
      <c r="E256" s="23" t="n">
        <v>0.245</v>
      </c>
      <c r="F256" s="33" t="n">
        <v>14.67</v>
      </c>
      <c r="G256" s="34" t="n">
        <v>3.59</v>
      </c>
    </row>
    <row r="257" customFormat="false" ht="30" hidden="false" customHeight="false" outlineLevel="0" collapsed="false">
      <c r="A257" s="31" t="s">
        <v>448</v>
      </c>
      <c r="B257" s="32" t="s">
        <v>501</v>
      </c>
      <c r="C257" s="32" t="s">
        <v>502</v>
      </c>
      <c r="D257" s="23" t="s">
        <v>451</v>
      </c>
      <c r="E257" s="23" t="n">
        <v>0.245</v>
      </c>
      <c r="F257" s="33" t="n">
        <v>19.34</v>
      </c>
      <c r="G257" s="35" t="n">
        <v>4.74</v>
      </c>
    </row>
    <row r="258" customFormat="false" ht="15.75" hidden="false" customHeight="false" outlineLevel="0" collapsed="false">
      <c r="A258" s="31"/>
      <c r="B258" s="23"/>
      <c r="C258" s="36" t="s">
        <v>497</v>
      </c>
      <c r="E258" s="23"/>
      <c r="F258" s="36"/>
      <c r="G258" s="37" t="n">
        <v>123.23</v>
      </c>
    </row>
    <row r="259" customFormat="false" ht="63" hidden="false" customHeight="false" outlineLevel="0" collapsed="false">
      <c r="A259" s="27" t="s">
        <v>170</v>
      </c>
      <c r="B259" s="28" t="n">
        <v>92365</v>
      </c>
      <c r="C259" s="28" t="s">
        <v>172</v>
      </c>
      <c r="D259" s="27" t="s">
        <v>45</v>
      </c>
      <c r="E259" s="27"/>
      <c r="F259" s="29"/>
      <c r="G259" s="30"/>
    </row>
    <row r="260" customFormat="false" ht="30" hidden="false" customHeight="false" outlineLevel="0" collapsed="false">
      <c r="A260" s="31" t="s">
        <v>455</v>
      </c>
      <c r="B260" s="32" t="s">
        <v>572</v>
      </c>
      <c r="C260" s="32" t="s">
        <v>573</v>
      </c>
      <c r="D260" s="23" t="s">
        <v>45</v>
      </c>
      <c r="E260" s="23" t="n">
        <v>1.039</v>
      </c>
      <c r="F260" s="33" t="n">
        <v>61.8</v>
      </c>
      <c r="G260" s="34" t="n">
        <v>64.21</v>
      </c>
    </row>
    <row r="261" customFormat="false" ht="30" hidden="false" customHeight="false" outlineLevel="0" collapsed="false">
      <c r="A261" s="31" t="s">
        <v>448</v>
      </c>
      <c r="B261" s="32" t="s">
        <v>512</v>
      </c>
      <c r="C261" s="32" t="s">
        <v>513</v>
      </c>
      <c r="D261" s="23" t="s">
        <v>451</v>
      </c>
      <c r="E261" s="23" t="n">
        <v>0.194</v>
      </c>
      <c r="F261" s="33" t="n">
        <v>14.67</v>
      </c>
      <c r="G261" s="34" t="n">
        <v>2.85</v>
      </c>
    </row>
    <row r="262" customFormat="false" ht="30" hidden="false" customHeight="false" outlineLevel="0" collapsed="false">
      <c r="A262" s="31" t="s">
        <v>448</v>
      </c>
      <c r="B262" s="32" t="s">
        <v>501</v>
      </c>
      <c r="C262" s="32" t="s">
        <v>502</v>
      </c>
      <c r="D262" s="23" t="s">
        <v>451</v>
      </c>
      <c r="E262" s="23" t="n">
        <v>0.194</v>
      </c>
      <c r="F262" s="33" t="n">
        <v>19.34</v>
      </c>
      <c r="G262" s="35" t="n">
        <v>3.75</v>
      </c>
    </row>
    <row r="263" customFormat="false" ht="15.75" hidden="false" customHeight="false" outlineLevel="0" collapsed="false">
      <c r="A263" s="31"/>
      <c r="B263" s="23"/>
      <c r="C263" s="36" t="s">
        <v>497</v>
      </c>
      <c r="E263" s="23"/>
      <c r="F263" s="36"/>
      <c r="G263" s="37" t="n">
        <v>70.81</v>
      </c>
    </row>
    <row r="264" customFormat="false" ht="63" hidden="false" customHeight="false" outlineLevel="0" collapsed="false">
      <c r="A264" s="27" t="s">
        <v>173</v>
      </c>
      <c r="B264" s="28" t="n">
        <v>97498</v>
      </c>
      <c r="C264" s="28" t="s">
        <v>175</v>
      </c>
      <c r="D264" s="27" t="s">
        <v>45</v>
      </c>
      <c r="E264" s="27"/>
      <c r="F264" s="29"/>
      <c r="G264" s="30"/>
    </row>
    <row r="265" customFormat="false" ht="30" hidden="false" customHeight="false" outlineLevel="0" collapsed="false">
      <c r="A265" s="31" t="s">
        <v>455</v>
      </c>
      <c r="B265" s="32" t="s">
        <v>574</v>
      </c>
      <c r="C265" s="32" t="s">
        <v>575</v>
      </c>
      <c r="D265" s="23" t="s">
        <v>45</v>
      </c>
      <c r="E265" s="23" t="n">
        <v>1.039</v>
      </c>
      <c r="F265" s="33" t="n">
        <v>42.18</v>
      </c>
      <c r="G265" s="34" t="n">
        <v>43.83</v>
      </c>
    </row>
    <row r="266" customFormat="false" ht="30" hidden="false" customHeight="false" outlineLevel="0" collapsed="false">
      <c r="A266" s="31" t="s">
        <v>448</v>
      </c>
      <c r="B266" s="32" t="s">
        <v>512</v>
      </c>
      <c r="C266" s="32" t="s">
        <v>513</v>
      </c>
      <c r="D266" s="23" t="s">
        <v>451</v>
      </c>
      <c r="E266" s="23" t="n">
        <v>0.163</v>
      </c>
      <c r="F266" s="33" t="n">
        <v>14.67</v>
      </c>
      <c r="G266" s="34" t="n">
        <v>2.39</v>
      </c>
    </row>
    <row r="267" customFormat="false" ht="30" hidden="false" customHeight="false" outlineLevel="0" collapsed="false">
      <c r="A267" s="31" t="s">
        <v>448</v>
      </c>
      <c r="B267" s="32" t="s">
        <v>501</v>
      </c>
      <c r="C267" s="32" t="s">
        <v>502</v>
      </c>
      <c r="D267" s="23" t="s">
        <v>451</v>
      </c>
      <c r="E267" s="23" t="n">
        <v>0.163</v>
      </c>
      <c r="F267" s="33" t="n">
        <v>19.34</v>
      </c>
      <c r="G267" s="35" t="n">
        <v>3.15</v>
      </c>
    </row>
    <row r="268" customFormat="false" ht="15.75" hidden="false" customHeight="false" outlineLevel="0" collapsed="false">
      <c r="A268" s="31"/>
      <c r="B268" s="23"/>
      <c r="C268" s="36" t="s">
        <v>497</v>
      </c>
      <c r="E268" s="23"/>
      <c r="F268" s="36"/>
      <c r="G268" s="37" t="n">
        <v>49.37</v>
      </c>
    </row>
    <row r="269" customFormat="false" ht="15.75" hidden="false" customHeight="false" outlineLevel="0" collapsed="false">
      <c r="A269" s="27" t="s">
        <v>176</v>
      </c>
      <c r="B269" s="28" t="s">
        <v>177</v>
      </c>
      <c r="C269" s="28" t="s">
        <v>178</v>
      </c>
      <c r="D269" s="27" t="s">
        <v>22</v>
      </c>
      <c r="E269" s="27"/>
      <c r="F269" s="29"/>
      <c r="G269" s="30"/>
    </row>
    <row r="270" customFormat="false" ht="30" hidden="false" customHeight="false" outlineLevel="0" collapsed="false">
      <c r="A270" s="31" t="s">
        <v>455</v>
      </c>
      <c r="B270" s="32" t="s">
        <v>576</v>
      </c>
      <c r="C270" s="32" t="s">
        <v>577</v>
      </c>
      <c r="D270" s="23" t="s">
        <v>22</v>
      </c>
      <c r="E270" s="23" t="n">
        <v>1</v>
      </c>
      <c r="F270" s="33" t="n">
        <v>2.56</v>
      </c>
      <c r="G270" s="34" t="n">
        <v>2.56</v>
      </c>
    </row>
    <row r="271" customFormat="false" ht="30" hidden="false" customHeight="false" outlineLevel="0" collapsed="false">
      <c r="A271" s="31" t="s">
        <v>448</v>
      </c>
      <c r="B271" s="32" t="s">
        <v>512</v>
      </c>
      <c r="C271" s="32" t="s">
        <v>513</v>
      </c>
      <c r="D271" s="23" t="s">
        <v>451</v>
      </c>
      <c r="E271" s="23" t="n">
        <v>0.1</v>
      </c>
      <c r="F271" s="33" t="n">
        <v>14.67</v>
      </c>
      <c r="G271" s="34" t="n">
        <v>1.47</v>
      </c>
    </row>
    <row r="272" customFormat="false" ht="30" hidden="false" customHeight="false" outlineLevel="0" collapsed="false">
      <c r="A272" s="31" t="s">
        <v>448</v>
      </c>
      <c r="B272" s="32" t="s">
        <v>501</v>
      </c>
      <c r="C272" s="32" t="s">
        <v>502</v>
      </c>
      <c r="D272" s="23" t="s">
        <v>451</v>
      </c>
      <c r="E272" s="23" t="n">
        <v>0.1</v>
      </c>
      <c r="F272" s="33" t="n">
        <v>19.34</v>
      </c>
      <c r="G272" s="35" t="n">
        <v>1.93</v>
      </c>
    </row>
    <row r="273" customFormat="false" ht="15.75" hidden="false" customHeight="false" outlineLevel="0" collapsed="false">
      <c r="A273" s="31"/>
      <c r="B273" s="23"/>
      <c r="C273" s="36" t="s">
        <v>454</v>
      </c>
      <c r="E273" s="23"/>
      <c r="F273" s="36"/>
      <c r="G273" s="37" t="n">
        <v>5.96</v>
      </c>
    </row>
    <row r="274" customFormat="false" ht="15.75" hidden="false" customHeight="false" outlineLevel="0" collapsed="false">
      <c r="A274" s="27" t="s">
        <v>179</v>
      </c>
      <c r="B274" s="28" t="s">
        <v>180</v>
      </c>
      <c r="C274" s="28" t="s">
        <v>578</v>
      </c>
      <c r="D274" s="27" t="s">
        <v>22</v>
      </c>
      <c r="E274" s="27"/>
      <c r="F274" s="29"/>
      <c r="G274" s="30"/>
    </row>
    <row r="275" customFormat="false" ht="30" hidden="false" customHeight="false" outlineLevel="0" collapsed="false">
      <c r="A275" s="31" t="s">
        <v>455</v>
      </c>
      <c r="B275" s="32" t="s">
        <v>579</v>
      </c>
      <c r="C275" s="32" t="s">
        <v>580</v>
      </c>
      <c r="D275" s="23" t="s">
        <v>22</v>
      </c>
      <c r="E275" s="23" t="n">
        <v>1</v>
      </c>
      <c r="F275" s="33" t="n">
        <v>1.24</v>
      </c>
      <c r="G275" s="34" t="n">
        <v>1.24</v>
      </c>
    </row>
    <row r="276" customFormat="false" ht="30" hidden="false" customHeight="false" outlineLevel="0" collapsed="false">
      <c r="A276" s="31" t="s">
        <v>448</v>
      </c>
      <c r="B276" s="32" t="s">
        <v>512</v>
      </c>
      <c r="C276" s="32" t="s">
        <v>513</v>
      </c>
      <c r="D276" s="23" t="s">
        <v>451</v>
      </c>
      <c r="E276" s="23" t="n">
        <v>0.1</v>
      </c>
      <c r="F276" s="33" t="n">
        <v>14.67</v>
      </c>
      <c r="G276" s="34" t="n">
        <v>1.47</v>
      </c>
    </row>
    <row r="277" customFormat="false" ht="30" hidden="false" customHeight="false" outlineLevel="0" collapsed="false">
      <c r="A277" s="31" t="s">
        <v>448</v>
      </c>
      <c r="B277" s="32" t="s">
        <v>501</v>
      </c>
      <c r="C277" s="32" t="s">
        <v>502</v>
      </c>
      <c r="D277" s="23" t="s">
        <v>451</v>
      </c>
      <c r="E277" s="23" t="n">
        <v>0.1</v>
      </c>
      <c r="F277" s="33" t="n">
        <v>19.34</v>
      </c>
      <c r="G277" s="35" t="n">
        <v>1.93</v>
      </c>
    </row>
    <row r="278" customFormat="false" ht="15.75" hidden="false" customHeight="false" outlineLevel="0" collapsed="false">
      <c r="A278" s="31"/>
      <c r="B278" s="23"/>
      <c r="C278" s="36" t="s">
        <v>454</v>
      </c>
      <c r="E278" s="23"/>
      <c r="F278" s="36"/>
      <c r="G278" s="37" t="n">
        <v>4.64</v>
      </c>
    </row>
    <row r="279" customFormat="false" ht="63" hidden="false" customHeight="false" outlineLevel="0" collapsed="false">
      <c r="A279" s="27" t="s">
        <v>182</v>
      </c>
      <c r="B279" s="28" t="n">
        <v>87475</v>
      </c>
      <c r="C279" s="28" t="s">
        <v>184</v>
      </c>
      <c r="D279" s="27" t="s">
        <v>49</v>
      </c>
      <c r="E279" s="27"/>
      <c r="F279" s="29"/>
      <c r="G279" s="30"/>
    </row>
    <row r="280" customFormat="false" ht="30" hidden="false" customHeight="false" outlineLevel="0" collapsed="false">
      <c r="A280" s="31" t="s">
        <v>455</v>
      </c>
      <c r="B280" s="32" t="s">
        <v>581</v>
      </c>
      <c r="C280" s="32" t="s">
        <v>582</v>
      </c>
      <c r="D280" s="23" t="s">
        <v>45</v>
      </c>
      <c r="E280" s="23" t="n">
        <v>0.785</v>
      </c>
      <c r="F280" s="33" t="n">
        <v>6.43</v>
      </c>
      <c r="G280" s="34" t="n">
        <v>5.05</v>
      </c>
    </row>
    <row r="281" customFormat="false" ht="15" hidden="false" customHeight="false" outlineLevel="0" collapsed="false">
      <c r="A281" s="31" t="s">
        <v>455</v>
      </c>
      <c r="B281" s="32" t="s">
        <v>583</v>
      </c>
      <c r="C281" s="32" t="s">
        <v>584</v>
      </c>
      <c r="D281" s="23" t="s">
        <v>585</v>
      </c>
      <c r="E281" s="23" t="n">
        <v>0.0189</v>
      </c>
      <c r="F281" s="33" t="n">
        <v>38.46</v>
      </c>
      <c r="G281" s="34" t="n">
        <v>0.73</v>
      </c>
    </row>
    <row r="282" customFormat="false" ht="30" hidden="false" customHeight="false" outlineLevel="0" collapsed="false">
      <c r="A282" s="31" t="s">
        <v>455</v>
      </c>
      <c r="B282" s="32" t="s">
        <v>586</v>
      </c>
      <c r="C282" s="32" t="s">
        <v>587</v>
      </c>
      <c r="D282" s="23" t="s">
        <v>22</v>
      </c>
      <c r="E282" s="23" t="n">
        <v>13.35</v>
      </c>
      <c r="F282" s="33" t="n">
        <v>2.66</v>
      </c>
      <c r="G282" s="34" t="n">
        <v>35.51</v>
      </c>
    </row>
    <row r="283" customFormat="false" ht="60" hidden="false" customHeight="false" outlineLevel="0" collapsed="false">
      <c r="A283" s="31" t="s">
        <v>448</v>
      </c>
      <c r="B283" s="32" t="s">
        <v>588</v>
      </c>
      <c r="C283" s="32" t="s">
        <v>589</v>
      </c>
      <c r="D283" s="23" t="s">
        <v>93</v>
      </c>
      <c r="E283" s="23" t="n">
        <v>0.0138</v>
      </c>
      <c r="F283" s="33" t="n">
        <v>359.22</v>
      </c>
      <c r="G283" s="34" t="n">
        <v>4.96</v>
      </c>
    </row>
    <row r="284" customFormat="false" ht="15" hidden="false" customHeight="false" outlineLevel="0" collapsed="false">
      <c r="A284" s="31" t="s">
        <v>448</v>
      </c>
      <c r="B284" s="32" t="s">
        <v>505</v>
      </c>
      <c r="C284" s="32" t="s">
        <v>506</v>
      </c>
      <c r="D284" s="23" t="s">
        <v>451</v>
      </c>
      <c r="E284" s="23" t="n">
        <v>0.99</v>
      </c>
      <c r="F284" s="33" t="n">
        <v>19.82</v>
      </c>
      <c r="G284" s="34" t="n">
        <v>19.62</v>
      </c>
    </row>
    <row r="285" customFormat="false" ht="15" hidden="false" customHeight="false" outlineLevel="0" collapsed="false">
      <c r="A285" s="31" t="s">
        <v>448</v>
      </c>
      <c r="B285" s="32" t="s">
        <v>479</v>
      </c>
      <c r="C285" s="32" t="s">
        <v>480</v>
      </c>
      <c r="D285" s="23" t="s">
        <v>451</v>
      </c>
      <c r="E285" s="23" t="n">
        <v>0.495</v>
      </c>
      <c r="F285" s="33" t="n">
        <v>15.6</v>
      </c>
      <c r="G285" s="35" t="n">
        <v>7.72</v>
      </c>
    </row>
    <row r="286" customFormat="false" ht="15.75" hidden="false" customHeight="false" outlineLevel="0" collapsed="false">
      <c r="A286" s="31"/>
      <c r="B286" s="23"/>
      <c r="C286" s="36" t="s">
        <v>498</v>
      </c>
      <c r="E286" s="23"/>
      <c r="F286" s="36"/>
      <c r="G286" s="37" t="n">
        <v>73.59</v>
      </c>
    </row>
    <row r="287" customFormat="false" ht="47.25" hidden="false" customHeight="false" outlineLevel="0" collapsed="false">
      <c r="A287" s="27" t="s">
        <v>185</v>
      </c>
      <c r="B287" s="28" t="n">
        <v>94998</v>
      </c>
      <c r="C287" s="28" t="s">
        <v>187</v>
      </c>
      <c r="D287" s="27" t="s">
        <v>49</v>
      </c>
      <c r="E287" s="27"/>
      <c r="F287" s="29"/>
      <c r="G287" s="30"/>
    </row>
    <row r="288" customFormat="false" ht="15" hidden="false" customHeight="false" outlineLevel="0" collapsed="false">
      <c r="A288" s="31" t="s">
        <v>455</v>
      </c>
      <c r="B288" s="32" t="s">
        <v>590</v>
      </c>
      <c r="C288" s="32" t="s">
        <v>591</v>
      </c>
      <c r="D288" s="23" t="s">
        <v>49</v>
      </c>
      <c r="E288" s="23" t="n">
        <v>1.128</v>
      </c>
      <c r="F288" s="33" t="n">
        <v>1.32</v>
      </c>
      <c r="G288" s="34" t="n">
        <v>1.49</v>
      </c>
    </row>
    <row r="289" customFormat="false" ht="30" hidden="false" customHeight="false" outlineLevel="0" collapsed="false">
      <c r="A289" s="31" t="s">
        <v>455</v>
      </c>
      <c r="B289" s="32" t="s">
        <v>592</v>
      </c>
      <c r="C289" s="32" t="s">
        <v>593</v>
      </c>
      <c r="D289" s="23" t="s">
        <v>45</v>
      </c>
      <c r="E289" s="23" t="n">
        <v>0.2</v>
      </c>
      <c r="F289" s="33" t="n">
        <v>4.08</v>
      </c>
      <c r="G289" s="34" t="n">
        <v>0.82</v>
      </c>
    </row>
    <row r="290" customFormat="false" ht="30" hidden="false" customHeight="false" outlineLevel="0" collapsed="false">
      <c r="A290" s="31" t="s">
        <v>455</v>
      </c>
      <c r="B290" s="32" t="s">
        <v>594</v>
      </c>
      <c r="C290" s="32" t="s">
        <v>595</v>
      </c>
      <c r="D290" s="23" t="s">
        <v>45</v>
      </c>
      <c r="E290" s="23" t="n">
        <v>0.125</v>
      </c>
      <c r="F290" s="33" t="n">
        <v>20</v>
      </c>
      <c r="G290" s="34" t="n">
        <v>2.5</v>
      </c>
    </row>
    <row r="291" customFormat="false" ht="45" hidden="false" customHeight="false" outlineLevel="0" collapsed="false">
      <c r="A291" s="31" t="s">
        <v>455</v>
      </c>
      <c r="B291" s="32" t="s">
        <v>596</v>
      </c>
      <c r="C291" s="32" t="s">
        <v>597</v>
      </c>
      <c r="D291" s="23" t="s">
        <v>49</v>
      </c>
      <c r="E291" s="23" t="n">
        <v>1.1224</v>
      </c>
      <c r="F291" s="33" t="n">
        <v>28</v>
      </c>
      <c r="G291" s="34" t="n">
        <v>31.43</v>
      </c>
    </row>
    <row r="292" customFormat="false" ht="15" hidden="false" customHeight="false" outlineLevel="0" collapsed="false">
      <c r="A292" s="31" t="s">
        <v>448</v>
      </c>
      <c r="B292" s="32" t="s">
        <v>477</v>
      </c>
      <c r="C292" s="32" t="s">
        <v>478</v>
      </c>
      <c r="D292" s="23" t="s">
        <v>451</v>
      </c>
      <c r="E292" s="23" t="n">
        <v>0.2707</v>
      </c>
      <c r="F292" s="33" t="n">
        <v>19.61</v>
      </c>
      <c r="G292" s="34" t="n">
        <v>5.31</v>
      </c>
    </row>
    <row r="293" customFormat="false" ht="15" hidden="false" customHeight="false" outlineLevel="0" collapsed="false">
      <c r="A293" s="31" t="s">
        <v>448</v>
      </c>
      <c r="B293" s="32" t="s">
        <v>505</v>
      </c>
      <c r="C293" s="32" t="s">
        <v>506</v>
      </c>
      <c r="D293" s="23" t="s">
        <v>451</v>
      </c>
      <c r="E293" s="23" t="n">
        <v>0.3866</v>
      </c>
      <c r="F293" s="33" t="n">
        <v>19.82</v>
      </c>
      <c r="G293" s="34" t="n">
        <v>7.66</v>
      </c>
    </row>
    <row r="294" customFormat="false" ht="15" hidden="false" customHeight="false" outlineLevel="0" collapsed="false">
      <c r="A294" s="31" t="s">
        <v>448</v>
      </c>
      <c r="B294" s="32" t="s">
        <v>479</v>
      </c>
      <c r="C294" s="32" t="s">
        <v>480</v>
      </c>
      <c r="D294" s="23" t="s">
        <v>451</v>
      </c>
      <c r="E294" s="23" t="n">
        <v>0.6574</v>
      </c>
      <c r="F294" s="33" t="n">
        <v>15.6</v>
      </c>
      <c r="G294" s="34" t="n">
        <v>10.26</v>
      </c>
    </row>
    <row r="295" customFormat="false" ht="30" hidden="false" customHeight="false" outlineLevel="0" collapsed="false">
      <c r="A295" s="31" t="s">
        <v>448</v>
      </c>
      <c r="B295" s="32" t="s">
        <v>598</v>
      </c>
      <c r="C295" s="32" t="s">
        <v>599</v>
      </c>
      <c r="D295" s="23" t="s">
        <v>93</v>
      </c>
      <c r="E295" s="23" t="n">
        <v>0.1455</v>
      </c>
      <c r="F295" s="33" t="n">
        <v>348.02</v>
      </c>
      <c r="G295" s="35" t="n">
        <v>50.64</v>
      </c>
    </row>
    <row r="296" customFormat="false" ht="15.75" hidden="false" customHeight="false" outlineLevel="0" collapsed="false">
      <c r="A296" s="31"/>
      <c r="B296" s="23"/>
      <c r="C296" s="36" t="s">
        <v>498</v>
      </c>
      <c r="E296" s="23"/>
      <c r="F296" s="36"/>
      <c r="G296" s="37" t="n">
        <v>110.11</v>
      </c>
    </row>
    <row r="297" customFormat="false" ht="63" hidden="false" customHeight="false" outlineLevel="0" collapsed="false">
      <c r="A297" s="27" t="s">
        <v>188</v>
      </c>
      <c r="B297" s="28" t="n">
        <v>87893</v>
      </c>
      <c r="C297" s="28" t="s">
        <v>190</v>
      </c>
      <c r="D297" s="27" t="s">
        <v>49</v>
      </c>
      <c r="E297" s="27"/>
      <c r="F297" s="29"/>
      <c r="G297" s="30"/>
    </row>
    <row r="298" customFormat="false" ht="45" hidden="false" customHeight="false" outlineLevel="0" collapsed="false">
      <c r="A298" s="31" t="s">
        <v>448</v>
      </c>
      <c r="B298" s="32" t="s">
        <v>600</v>
      </c>
      <c r="C298" s="32" t="s">
        <v>601</v>
      </c>
      <c r="D298" s="23" t="s">
        <v>93</v>
      </c>
      <c r="E298" s="23" t="n">
        <v>0.0042</v>
      </c>
      <c r="F298" s="33" t="n">
        <v>479.08</v>
      </c>
      <c r="G298" s="34" t="n">
        <v>2.01</v>
      </c>
    </row>
    <row r="299" customFormat="false" ht="15" hidden="false" customHeight="false" outlineLevel="0" collapsed="false">
      <c r="A299" s="31" t="s">
        <v>448</v>
      </c>
      <c r="B299" s="32" t="s">
        <v>505</v>
      </c>
      <c r="C299" s="32" t="s">
        <v>506</v>
      </c>
      <c r="D299" s="23" t="s">
        <v>451</v>
      </c>
      <c r="E299" s="23" t="n">
        <v>0.124</v>
      </c>
      <c r="F299" s="33" t="n">
        <v>19.82</v>
      </c>
      <c r="G299" s="34" t="n">
        <v>2.46</v>
      </c>
    </row>
    <row r="300" customFormat="false" ht="15" hidden="false" customHeight="false" outlineLevel="0" collapsed="false">
      <c r="A300" s="31" t="s">
        <v>448</v>
      </c>
      <c r="B300" s="32" t="s">
        <v>479</v>
      </c>
      <c r="C300" s="32" t="s">
        <v>480</v>
      </c>
      <c r="D300" s="23" t="s">
        <v>451</v>
      </c>
      <c r="E300" s="23" t="n">
        <v>0.062</v>
      </c>
      <c r="F300" s="33" t="n">
        <v>15.6</v>
      </c>
      <c r="G300" s="35" t="n">
        <v>0.97</v>
      </c>
    </row>
    <row r="301" customFormat="false" ht="15.75" hidden="false" customHeight="false" outlineLevel="0" collapsed="false">
      <c r="A301" s="31"/>
      <c r="B301" s="23"/>
      <c r="C301" s="36" t="s">
        <v>498</v>
      </c>
      <c r="E301" s="23"/>
      <c r="F301" s="36"/>
      <c r="G301" s="37" t="n">
        <v>5.44</v>
      </c>
    </row>
    <row r="302" customFormat="false" ht="47.25" hidden="false" customHeight="false" outlineLevel="0" collapsed="false">
      <c r="A302" s="27" t="s">
        <v>191</v>
      </c>
      <c r="B302" s="28" t="n">
        <v>87622</v>
      </c>
      <c r="C302" s="28" t="s">
        <v>193</v>
      </c>
      <c r="D302" s="27" t="s">
        <v>49</v>
      </c>
      <c r="E302" s="27"/>
      <c r="F302" s="29"/>
      <c r="G302" s="30"/>
    </row>
    <row r="303" customFormat="false" ht="15" hidden="false" customHeight="false" outlineLevel="0" collapsed="false">
      <c r="A303" s="31" t="s">
        <v>455</v>
      </c>
      <c r="B303" s="32" t="s">
        <v>602</v>
      </c>
      <c r="C303" s="32" t="s">
        <v>603</v>
      </c>
      <c r="D303" s="23" t="s">
        <v>474</v>
      </c>
      <c r="E303" s="23" t="n">
        <v>0.5</v>
      </c>
      <c r="F303" s="33" t="n">
        <v>0.56</v>
      </c>
      <c r="G303" s="34" t="n">
        <v>0.28</v>
      </c>
    </row>
    <row r="304" customFormat="false" ht="30" hidden="false" customHeight="false" outlineLevel="0" collapsed="false">
      <c r="A304" s="31" t="s">
        <v>455</v>
      </c>
      <c r="B304" s="32" t="s">
        <v>604</v>
      </c>
      <c r="C304" s="32" t="s">
        <v>605</v>
      </c>
      <c r="D304" s="23" t="s">
        <v>543</v>
      </c>
      <c r="E304" s="23" t="n">
        <v>0.435</v>
      </c>
      <c r="F304" s="33" t="n">
        <v>10.12</v>
      </c>
      <c r="G304" s="34" t="n">
        <v>4.4</v>
      </c>
    </row>
    <row r="305" customFormat="false" ht="30" hidden="false" customHeight="false" outlineLevel="0" collapsed="false">
      <c r="A305" s="31" t="s">
        <v>448</v>
      </c>
      <c r="B305" s="32" t="s">
        <v>606</v>
      </c>
      <c r="C305" s="32" t="s">
        <v>607</v>
      </c>
      <c r="D305" s="23" t="s">
        <v>93</v>
      </c>
      <c r="E305" s="23" t="n">
        <v>0.031</v>
      </c>
      <c r="F305" s="33" t="n">
        <v>527.72</v>
      </c>
      <c r="G305" s="34" t="n">
        <v>16.36</v>
      </c>
    </row>
    <row r="306" customFormat="false" ht="15" hidden="false" customHeight="false" outlineLevel="0" collapsed="false">
      <c r="A306" s="31" t="s">
        <v>448</v>
      </c>
      <c r="B306" s="32" t="s">
        <v>505</v>
      </c>
      <c r="C306" s="32" t="s">
        <v>506</v>
      </c>
      <c r="D306" s="23" t="s">
        <v>451</v>
      </c>
      <c r="E306" s="23" t="n">
        <v>0.29</v>
      </c>
      <c r="F306" s="33" t="n">
        <v>19.82</v>
      </c>
      <c r="G306" s="34" t="n">
        <v>5.75</v>
      </c>
    </row>
    <row r="307" customFormat="false" ht="15" hidden="false" customHeight="false" outlineLevel="0" collapsed="false">
      <c r="A307" s="31" t="s">
        <v>448</v>
      </c>
      <c r="B307" s="32" t="s">
        <v>479</v>
      </c>
      <c r="C307" s="32" t="s">
        <v>480</v>
      </c>
      <c r="D307" s="23" t="s">
        <v>451</v>
      </c>
      <c r="E307" s="23" t="n">
        <v>0.145</v>
      </c>
      <c r="F307" s="33" t="n">
        <v>15.6</v>
      </c>
      <c r="G307" s="35" t="n">
        <v>2.26</v>
      </c>
    </row>
    <row r="308" customFormat="false" ht="15.75" hidden="false" customHeight="false" outlineLevel="0" collapsed="false">
      <c r="A308" s="31"/>
      <c r="B308" s="23"/>
      <c r="C308" s="36" t="s">
        <v>498</v>
      </c>
      <c r="E308" s="23"/>
      <c r="F308" s="36"/>
      <c r="G308" s="37" t="n">
        <v>29.05</v>
      </c>
    </row>
    <row r="309" customFormat="false" ht="31.5" hidden="false" customHeight="false" outlineLevel="0" collapsed="false">
      <c r="A309" s="27" t="s">
        <v>194</v>
      </c>
      <c r="B309" s="28" t="s">
        <v>195</v>
      </c>
      <c r="C309" s="28" t="s">
        <v>196</v>
      </c>
      <c r="D309" s="27" t="s">
        <v>49</v>
      </c>
      <c r="E309" s="27"/>
      <c r="F309" s="29"/>
      <c r="G309" s="30"/>
    </row>
    <row r="310" customFormat="false" ht="15" hidden="false" customHeight="false" outlineLevel="0" collapsed="false">
      <c r="A310" s="31" t="s">
        <v>455</v>
      </c>
      <c r="B310" s="32" t="s">
        <v>608</v>
      </c>
      <c r="C310" s="32" t="s">
        <v>609</v>
      </c>
      <c r="D310" s="23" t="s">
        <v>474</v>
      </c>
      <c r="E310" s="23" t="n">
        <v>0.37</v>
      </c>
      <c r="F310" s="33" t="n">
        <v>23.57</v>
      </c>
      <c r="G310" s="34" t="n">
        <v>8.72</v>
      </c>
    </row>
    <row r="311" customFormat="false" ht="30" hidden="false" customHeight="false" outlineLevel="0" collapsed="false">
      <c r="A311" s="31" t="s">
        <v>455</v>
      </c>
      <c r="B311" s="32" t="s">
        <v>610</v>
      </c>
      <c r="C311" s="32" t="s">
        <v>611</v>
      </c>
      <c r="D311" s="23" t="s">
        <v>49</v>
      </c>
      <c r="E311" s="23" t="n">
        <v>1</v>
      </c>
      <c r="F311" s="33" t="n">
        <v>154.47</v>
      </c>
      <c r="G311" s="34" t="n">
        <v>154.47</v>
      </c>
    </row>
    <row r="312" customFormat="false" ht="15" hidden="false" customHeight="false" outlineLevel="0" collapsed="false">
      <c r="A312" s="31" t="s">
        <v>448</v>
      </c>
      <c r="B312" s="32" t="s">
        <v>505</v>
      </c>
      <c r="C312" s="32" t="s">
        <v>506</v>
      </c>
      <c r="D312" s="23" t="s">
        <v>451</v>
      </c>
      <c r="E312" s="23" t="n">
        <v>0.17</v>
      </c>
      <c r="F312" s="33" t="n">
        <v>19.82</v>
      </c>
      <c r="G312" s="34" t="n">
        <v>3.37</v>
      </c>
    </row>
    <row r="313" customFormat="false" ht="15" hidden="false" customHeight="false" outlineLevel="0" collapsed="false">
      <c r="A313" s="31" t="s">
        <v>448</v>
      </c>
      <c r="B313" s="32" t="s">
        <v>479</v>
      </c>
      <c r="C313" s="32" t="s">
        <v>480</v>
      </c>
      <c r="D313" s="23" t="s">
        <v>451</v>
      </c>
      <c r="E313" s="23" t="n">
        <v>0.17</v>
      </c>
      <c r="F313" s="33" t="n">
        <v>15.6</v>
      </c>
      <c r="G313" s="35" t="n">
        <v>2.65</v>
      </c>
    </row>
    <row r="314" customFormat="false" ht="15.75" hidden="false" customHeight="false" outlineLevel="0" collapsed="false">
      <c r="A314" s="31"/>
      <c r="B314" s="23"/>
      <c r="C314" s="36" t="s">
        <v>498</v>
      </c>
      <c r="E314" s="23"/>
      <c r="F314" s="36"/>
      <c r="G314" s="37" t="n">
        <v>169.21</v>
      </c>
    </row>
    <row r="315" customFormat="false" ht="47.25" hidden="false" customHeight="false" outlineLevel="0" collapsed="false">
      <c r="A315" s="27" t="s">
        <v>197</v>
      </c>
      <c r="B315" s="28" t="s">
        <v>198</v>
      </c>
      <c r="C315" s="28" t="s">
        <v>199</v>
      </c>
      <c r="D315" s="27" t="s">
        <v>49</v>
      </c>
      <c r="E315" s="27"/>
      <c r="F315" s="29"/>
      <c r="G315" s="30"/>
    </row>
    <row r="316" customFormat="false" ht="45" hidden="false" customHeight="false" outlineLevel="0" collapsed="false">
      <c r="A316" s="31" t="s">
        <v>455</v>
      </c>
      <c r="B316" s="32" t="s">
        <v>612</v>
      </c>
      <c r="C316" s="32" t="s">
        <v>613</v>
      </c>
      <c r="D316" s="23" t="s">
        <v>543</v>
      </c>
      <c r="E316" s="23" t="n">
        <v>0.09</v>
      </c>
      <c r="F316" s="33" t="n">
        <v>23.5</v>
      </c>
      <c r="G316" s="34" t="n">
        <v>2.12</v>
      </c>
    </row>
    <row r="317" customFormat="false" ht="15" hidden="false" customHeight="false" outlineLevel="0" collapsed="false">
      <c r="A317" s="31" t="s">
        <v>455</v>
      </c>
      <c r="B317" s="32" t="s">
        <v>614</v>
      </c>
      <c r="C317" s="32" t="s">
        <v>615</v>
      </c>
      <c r="D317" s="23" t="s">
        <v>22</v>
      </c>
      <c r="E317" s="23" t="n">
        <v>0.25</v>
      </c>
      <c r="F317" s="33" t="n">
        <v>1.83</v>
      </c>
      <c r="G317" s="34" t="n">
        <v>0.46</v>
      </c>
    </row>
    <row r="318" customFormat="false" ht="15" hidden="false" customHeight="false" outlineLevel="0" collapsed="false">
      <c r="A318" s="31" t="s">
        <v>448</v>
      </c>
      <c r="B318" s="32" t="s">
        <v>616</v>
      </c>
      <c r="C318" s="32" t="s">
        <v>617</v>
      </c>
      <c r="D318" s="23" t="s">
        <v>451</v>
      </c>
      <c r="E318" s="23" t="n">
        <v>0.2</v>
      </c>
      <c r="F318" s="33" t="n">
        <v>20.82</v>
      </c>
      <c r="G318" s="34" t="n">
        <v>4.16</v>
      </c>
    </row>
    <row r="319" customFormat="false" ht="15" hidden="false" customHeight="false" outlineLevel="0" collapsed="false">
      <c r="A319" s="31" t="s">
        <v>448</v>
      </c>
      <c r="B319" s="32" t="s">
        <v>479</v>
      </c>
      <c r="C319" s="32" t="s">
        <v>480</v>
      </c>
      <c r="D319" s="23" t="s">
        <v>451</v>
      </c>
      <c r="E319" s="23" t="n">
        <v>0.1</v>
      </c>
      <c r="F319" s="33" t="n">
        <v>15.6</v>
      </c>
      <c r="G319" s="35" t="n">
        <v>1.56</v>
      </c>
    </row>
    <row r="320" customFormat="false" ht="15.75" hidden="false" customHeight="false" outlineLevel="0" collapsed="false">
      <c r="A320" s="31"/>
      <c r="B320" s="23"/>
      <c r="C320" s="36" t="s">
        <v>498</v>
      </c>
      <c r="E320" s="23"/>
      <c r="F320" s="36"/>
      <c r="G320" s="37" t="n">
        <v>8.3</v>
      </c>
    </row>
    <row r="321" customFormat="false" ht="63" hidden="false" customHeight="false" outlineLevel="0" collapsed="false">
      <c r="A321" s="27" t="s">
        <v>200</v>
      </c>
      <c r="B321" s="28" t="n">
        <v>100758</v>
      </c>
      <c r="C321" s="28" t="s">
        <v>202</v>
      </c>
      <c r="D321" s="27" t="s">
        <v>49</v>
      </c>
      <c r="E321" s="27"/>
      <c r="F321" s="29"/>
      <c r="G321" s="30"/>
    </row>
    <row r="322" customFormat="false" ht="15" hidden="false" customHeight="false" outlineLevel="0" collapsed="false">
      <c r="A322" s="31" t="s">
        <v>455</v>
      </c>
      <c r="B322" s="32" t="s">
        <v>618</v>
      </c>
      <c r="C322" s="32" t="s">
        <v>619</v>
      </c>
      <c r="D322" s="23" t="s">
        <v>543</v>
      </c>
      <c r="E322" s="23" t="n">
        <v>0.0255</v>
      </c>
      <c r="F322" s="33" t="n">
        <v>12.7</v>
      </c>
      <c r="G322" s="34" t="n">
        <v>0.32</v>
      </c>
    </row>
    <row r="323" customFormat="false" ht="15" hidden="false" customHeight="false" outlineLevel="0" collapsed="false">
      <c r="A323" s="31" t="s">
        <v>455</v>
      </c>
      <c r="B323" s="32" t="s">
        <v>620</v>
      </c>
      <c r="C323" s="32" t="s">
        <v>621</v>
      </c>
      <c r="D323" s="23" t="s">
        <v>543</v>
      </c>
      <c r="E323" s="23" t="n">
        <v>0.2549</v>
      </c>
      <c r="F323" s="33" t="n">
        <v>22.72</v>
      </c>
      <c r="G323" s="34" t="n">
        <v>5.79</v>
      </c>
    </row>
    <row r="324" customFormat="false" ht="15" hidden="false" customHeight="false" outlineLevel="0" collapsed="false">
      <c r="A324" s="31" t="s">
        <v>448</v>
      </c>
      <c r="B324" s="32" t="s">
        <v>616</v>
      </c>
      <c r="C324" s="32" t="s">
        <v>617</v>
      </c>
      <c r="D324" s="23" t="s">
        <v>451</v>
      </c>
      <c r="E324" s="23" t="n">
        <v>1.3559</v>
      </c>
      <c r="F324" s="33" t="n">
        <v>20.82</v>
      </c>
      <c r="G324" s="35" t="n">
        <v>28.23</v>
      </c>
    </row>
    <row r="325" customFormat="false" ht="15.75" hidden="false" customHeight="false" outlineLevel="0" collapsed="false">
      <c r="A325" s="31"/>
      <c r="B325" s="23"/>
      <c r="C325" s="36" t="s">
        <v>498</v>
      </c>
      <c r="E325" s="23"/>
      <c r="F325" s="36"/>
      <c r="G325" s="37" t="n">
        <v>34.34</v>
      </c>
    </row>
    <row r="326" customFormat="false" ht="78.75" hidden="false" customHeight="false" outlineLevel="0" collapsed="false">
      <c r="A326" s="27" t="s">
        <v>203</v>
      </c>
      <c r="B326" s="28" t="s">
        <v>204</v>
      </c>
      <c r="C326" s="28" t="s">
        <v>205</v>
      </c>
      <c r="D326" s="27" t="s">
        <v>22</v>
      </c>
      <c r="E326" s="27"/>
      <c r="F326" s="29"/>
      <c r="G326" s="30"/>
    </row>
    <row r="327" customFormat="false" ht="150" hidden="false" customHeight="false" outlineLevel="0" collapsed="false">
      <c r="A327" s="31" t="s">
        <v>455</v>
      </c>
      <c r="B327" s="32" t="s">
        <v>622</v>
      </c>
      <c r="C327" s="32" t="s">
        <v>623</v>
      </c>
      <c r="D327" s="23" t="s">
        <v>22</v>
      </c>
      <c r="E327" s="23" t="n">
        <v>1</v>
      </c>
      <c r="F327" s="33" t="n">
        <v>5918.44</v>
      </c>
      <c r="G327" s="34" t="n">
        <v>5918.44</v>
      </c>
    </row>
    <row r="328" customFormat="false" ht="15" hidden="false" customHeight="false" outlineLevel="0" collapsed="false">
      <c r="A328" s="31" t="s">
        <v>448</v>
      </c>
      <c r="B328" s="32" t="s">
        <v>503</v>
      </c>
      <c r="C328" s="32" t="s">
        <v>504</v>
      </c>
      <c r="D328" s="23" t="s">
        <v>451</v>
      </c>
      <c r="E328" s="23" t="n">
        <v>2</v>
      </c>
      <c r="F328" s="33" t="n">
        <v>20</v>
      </c>
      <c r="G328" s="34" t="n">
        <v>40</v>
      </c>
    </row>
    <row r="329" customFormat="false" ht="15" hidden="false" customHeight="false" outlineLevel="0" collapsed="false">
      <c r="A329" s="31" t="s">
        <v>448</v>
      </c>
      <c r="B329" s="32" t="s">
        <v>479</v>
      </c>
      <c r="C329" s="32" t="s">
        <v>480</v>
      </c>
      <c r="D329" s="23" t="s">
        <v>451</v>
      </c>
      <c r="E329" s="23" t="n">
        <v>2</v>
      </c>
      <c r="F329" s="33" t="n">
        <v>15.6</v>
      </c>
      <c r="G329" s="35" t="n">
        <v>31.2</v>
      </c>
    </row>
    <row r="330" customFormat="false" ht="15.75" hidden="false" customHeight="false" outlineLevel="0" collapsed="false">
      <c r="A330" s="31"/>
      <c r="B330" s="23"/>
      <c r="C330" s="36" t="s">
        <v>454</v>
      </c>
      <c r="E330" s="23"/>
      <c r="F330" s="36"/>
      <c r="G330" s="37" t="n">
        <v>5989.64</v>
      </c>
    </row>
    <row r="331" customFormat="false" ht="31.5" hidden="false" customHeight="false" outlineLevel="0" collapsed="false">
      <c r="A331" s="27" t="s">
        <v>206</v>
      </c>
      <c r="B331" s="28" t="s">
        <v>207</v>
      </c>
      <c r="C331" s="28" t="s">
        <v>208</v>
      </c>
      <c r="D331" s="27" t="s">
        <v>22</v>
      </c>
      <c r="E331" s="27"/>
      <c r="F331" s="29"/>
      <c r="G331" s="30"/>
    </row>
    <row r="332" customFormat="false" ht="15" hidden="false" customHeight="false" outlineLevel="0" collapsed="false">
      <c r="A332" s="31" t="s">
        <v>455</v>
      </c>
      <c r="B332" s="32" t="s">
        <v>624</v>
      </c>
      <c r="C332" s="32" t="s">
        <v>625</v>
      </c>
      <c r="D332" s="23" t="s">
        <v>22</v>
      </c>
      <c r="E332" s="23" t="n">
        <v>1</v>
      </c>
      <c r="F332" s="33" t="n">
        <v>250</v>
      </c>
      <c r="G332" s="34" t="n">
        <v>250</v>
      </c>
    </row>
    <row r="333" customFormat="false" ht="15" hidden="false" customHeight="false" outlineLevel="0" collapsed="false">
      <c r="A333" s="31" t="s">
        <v>448</v>
      </c>
      <c r="B333" s="32" t="s">
        <v>503</v>
      </c>
      <c r="C333" s="32" t="s">
        <v>504</v>
      </c>
      <c r="D333" s="23" t="s">
        <v>451</v>
      </c>
      <c r="E333" s="23" t="n">
        <v>0.2</v>
      </c>
      <c r="F333" s="33" t="n">
        <v>20</v>
      </c>
      <c r="G333" s="35" t="n">
        <v>4</v>
      </c>
    </row>
    <row r="334" customFormat="false" ht="15.75" hidden="false" customHeight="false" outlineLevel="0" collapsed="false">
      <c r="A334" s="31"/>
      <c r="B334" s="23"/>
      <c r="C334" s="36" t="s">
        <v>454</v>
      </c>
      <c r="E334" s="23"/>
      <c r="F334" s="36"/>
      <c r="G334" s="37" t="n">
        <v>254</v>
      </c>
    </row>
    <row r="335" customFormat="false" ht="47.25" hidden="false" customHeight="false" outlineLevel="0" collapsed="false">
      <c r="A335" s="27" t="s">
        <v>209</v>
      </c>
      <c r="B335" s="28" t="n">
        <v>91871</v>
      </c>
      <c r="C335" s="28" t="s">
        <v>211</v>
      </c>
      <c r="D335" s="27" t="s">
        <v>45</v>
      </c>
      <c r="E335" s="27"/>
      <c r="F335" s="29"/>
      <c r="G335" s="30"/>
    </row>
    <row r="336" customFormat="false" ht="15" hidden="false" customHeight="false" outlineLevel="0" collapsed="false">
      <c r="A336" s="31" t="s">
        <v>455</v>
      </c>
      <c r="B336" s="32" t="s">
        <v>626</v>
      </c>
      <c r="C336" s="32" t="s">
        <v>627</v>
      </c>
      <c r="D336" s="23" t="s">
        <v>45</v>
      </c>
      <c r="E336" s="23" t="n">
        <v>1.017</v>
      </c>
      <c r="F336" s="33" t="n">
        <v>2.7</v>
      </c>
      <c r="G336" s="34" t="n">
        <v>2.75</v>
      </c>
    </row>
    <row r="337" customFormat="false" ht="15" hidden="false" customHeight="false" outlineLevel="0" collapsed="false">
      <c r="A337" s="31" t="s">
        <v>448</v>
      </c>
      <c r="B337" s="32" t="s">
        <v>628</v>
      </c>
      <c r="C337" s="32" t="s">
        <v>629</v>
      </c>
      <c r="D337" s="23" t="s">
        <v>451</v>
      </c>
      <c r="E337" s="23" t="n">
        <v>0.17</v>
      </c>
      <c r="F337" s="33" t="n">
        <v>15.18</v>
      </c>
      <c r="G337" s="34" t="n">
        <v>2.58</v>
      </c>
    </row>
    <row r="338" customFormat="false" ht="15" hidden="false" customHeight="false" outlineLevel="0" collapsed="false">
      <c r="A338" s="31" t="s">
        <v>448</v>
      </c>
      <c r="B338" s="32" t="s">
        <v>503</v>
      </c>
      <c r="C338" s="32" t="s">
        <v>504</v>
      </c>
      <c r="D338" s="23" t="s">
        <v>451</v>
      </c>
      <c r="E338" s="23" t="n">
        <v>0.17</v>
      </c>
      <c r="F338" s="33" t="n">
        <v>20</v>
      </c>
      <c r="G338" s="35" t="n">
        <v>3.4</v>
      </c>
    </row>
    <row r="339" customFormat="false" ht="15.75" hidden="false" customHeight="false" outlineLevel="0" collapsed="false">
      <c r="A339" s="31"/>
      <c r="B339" s="23"/>
      <c r="C339" s="36" t="s">
        <v>497</v>
      </c>
      <c r="E339" s="23"/>
      <c r="F339" s="36"/>
      <c r="G339" s="37" t="n">
        <v>8.73</v>
      </c>
    </row>
    <row r="340" customFormat="false" ht="47.25" hidden="false" customHeight="false" outlineLevel="0" collapsed="false">
      <c r="A340" s="27" t="s">
        <v>212</v>
      </c>
      <c r="B340" s="28" t="n">
        <v>91914</v>
      </c>
      <c r="C340" s="28" t="s">
        <v>214</v>
      </c>
      <c r="D340" s="27" t="s">
        <v>22</v>
      </c>
      <c r="E340" s="27"/>
      <c r="F340" s="29"/>
      <c r="G340" s="30"/>
    </row>
    <row r="341" customFormat="false" ht="30" hidden="false" customHeight="false" outlineLevel="0" collapsed="false">
      <c r="A341" s="31" t="s">
        <v>455</v>
      </c>
      <c r="B341" s="32" t="s">
        <v>630</v>
      </c>
      <c r="C341" s="32" t="s">
        <v>631</v>
      </c>
      <c r="D341" s="23" t="s">
        <v>22</v>
      </c>
      <c r="E341" s="23" t="n">
        <v>1</v>
      </c>
      <c r="F341" s="33" t="n">
        <v>1.67</v>
      </c>
      <c r="G341" s="34" t="n">
        <v>1.67</v>
      </c>
    </row>
    <row r="342" customFormat="false" ht="15" hidden="false" customHeight="false" outlineLevel="0" collapsed="false">
      <c r="A342" s="31" t="s">
        <v>448</v>
      </c>
      <c r="B342" s="32" t="s">
        <v>628</v>
      </c>
      <c r="C342" s="32" t="s">
        <v>629</v>
      </c>
      <c r="D342" s="23" t="s">
        <v>451</v>
      </c>
      <c r="E342" s="23" t="n">
        <v>0.239</v>
      </c>
      <c r="F342" s="33" t="n">
        <v>15.18</v>
      </c>
      <c r="G342" s="34" t="n">
        <v>3.63</v>
      </c>
    </row>
    <row r="343" customFormat="false" ht="15" hidden="false" customHeight="false" outlineLevel="0" collapsed="false">
      <c r="A343" s="31" t="s">
        <v>448</v>
      </c>
      <c r="B343" s="32" t="s">
        <v>503</v>
      </c>
      <c r="C343" s="32" t="s">
        <v>504</v>
      </c>
      <c r="D343" s="23" t="s">
        <v>451</v>
      </c>
      <c r="E343" s="23" t="n">
        <v>0.239</v>
      </c>
      <c r="F343" s="33" t="n">
        <v>20</v>
      </c>
      <c r="G343" s="35" t="n">
        <v>4.78</v>
      </c>
    </row>
    <row r="344" customFormat="false" ht="15.75" hidden="false" customHeight="false" outlineLevel="0" collapsed="false">
      <c r="A344" s="31"/>
      <c r="B344" s="23"/>
      <c r="C344" s="36" t="s">
        <v>454</v>
      </c>
      <c r="E344" s="23"/>
      <c r="F344" s="36"/>
      <c r="G344" s="37" t="n">
        <v>10.08</v>
      </c>
    </row>
    <row r="345" customFormat="false" ht="47.25" hidden="false" customHeight="false" outlineLevel="0" collapsed="false">
      <c r="A345" s="27" t="s">
        <v>215</v>
      </c>
      <c r="B345" s="28" t="n">
        <v>91884</v>
      </c>
      <c r="C345" s="28" t="s">
        <v>217</v>
      </c>
      <c r="D345" s="27" t="s">
        <v>22</v>
      </c>
      <c r="E345" s="27"/>
      <c r="F345" s="29"/>
      <c r="G345" s="30"/>
    </row>
    <row r="346" customFormat="false" ht="15" hidden="false" customHeight="false" outlineLevel="0" collapsed="false">
      <c r="A346" s="31" t="s">
        <v>455</v>
      </c>
      <c r="B346" s="32" t="s">
        <v>632</v>
      </c>
      <c r="C346" s="32" t="s">
        <v>633</v>
      </c>
      <c r="D346" s="23" t="s">
        <v>22</v>
      </c>
      <c r="E346" s="23" t="n">
        <v>1</v>
      </c>
      <c r="F346" s="33" t="n">
        <v>0.72</v>
      </c>
      <c r="G346" s="34" t="n">
        <v>0.72</v>
      </c>
    </row>
    <row r="347" customFormat="false" ht="15" hidden="false" customHeight="false" outlineLevel="0" collapsed="false">
      <c r="A347" s="31" t="s">
        <v>448</v>
      </c>
      <c r="B347" s="32" t="s">
        <v>628</v>
      </c>
      <c r="C347" s="32" t="s">
        <v>629</v>
      </c>
      <c r="D347" s="23" t="s">
        <v>451</v>
      </c>
      <c r="E347" s="23" t="n">
        <v>0.159</v>
      </c>
      <c r="F347" s="33" t="n">
        <v>15.18</v>
      </c>
      <c r="G347" s="34" t="n">
        <v>2.41</v>
      </c>
    </row>
    <row r="348" customFormat="false" ht="15" hidden="false" customHeight="false" outlineLevel="0" collapsed="false">
      <c r="A348" s="31" t="s">
        <v>448</v>
      </c>
      <c r="B348" s="32" t="s">
        <v>503</v>
      </c>
      <c r="C348" s="32" t="s">
        <v>504</v>
      </c>
      <c r="D348" s="23" t="s">
        <v>451</v>
      </c>
      <c r="E348" s="23" t="n">
        <v>0.159</v>
      </c>
      <c r="F348" s="33" t="n">
        <v>20</v>
      </c>
      <c r="G348" s="35" t="n">
        <v>3.18</v>
      </c>
    </row>
    <row r="349" customFormat="false" ht="15.75" hidden="false" customHeight="false" outlineLevel="0" collapsed="false">
      <c r="A349" s="31"/>
      <c r="B349" s="23"/>
      <c r="C349" s="36" t="s">
        <v>454</v>
      </c>
      <c r="E349" s="23"/>
      <c r="F349" s="36"/>
      <c r="G349" s="37" t="n">
        <v>6.31</v>
      </c>
    </row>
    <row r="350" customFormat="false" ht="47.25" hidden="false" customHeight="false" outlineLevel="0" collapsed="false">
      <c r="A350" s="27" t="s">
        <v>218</v>
      </c>
      <c r="B350" s="28" t="s">
        <v>219</v>
      </c>
      <c r="C350" s="28" t="s">
        <v>220</v>
      </c>
      <c r="D350" s="27" t="s">
        <v>45</v>
      </c>
      <c r="E350" s="27"/>
      <c r="F350" s="29"/>
      <c r="G350" s="30"/>
    </row>
    <row r="351" customFormat="false" ht="45" hidden="false" customHeight="false" outlineLevel="0" collapsed="false">
      <c r="A351" s="31" t="s">
        <v>455</v>
      </c>
      <c r="B351" s="32" t="s">
        <v>634</v>
      </c>
      <c r="C351" s="32" t="s">
        <v>635</v>
      </c>
      <c r="D351" s="23" t="s">
        <v>45</v>
      </c>
      <c r="E351" s="23" t="n">
        <v>1.05</v>
      </c>
      <c r="F351" s="33" t="n">
        <v>9.62</v>
      </c>
      <c r="G351" s="34" t="n">
        <v>10.1</v>
      </c>
    </row>
    <row r="352" customFormat="false" ht="15" hidden="false" customHeight="false" outlineLevel="0" collapsed="false">
      <c r="A352" s="31" t="s">
        <v>448</v>
      </c>
      <c r="B352" s="32" t="s">
        <v>628</v>
      </c>
      <c r="C352" s="32" t="s">
        <v>629</v>
      </c>
      <c r="D352" s="23" t="s">
        <v>451</v>
      </c>
      <c r="E352" s="23" t="n">
        <v>0.1</v>
      </c>
      <c r="F352" s="33" t="n">
        <v>15.18</v>
      </c>
      <c r="G352" s="34" t="n">
        <v>1.52</v>
      </c>
    </row>
    <row r="353" customFormat="false" ht="15" hidden="false" customHeight="false" outlineLevel="0" collapsed="false">
      <c r="A353" s="31" t="s">
        <v>448</v>
      </c>
      <c r="B353" s="32" t="s">
        <v>503</v>
      </c>
      <c r="C353" s="32" t="s">
        <v>504</v>
      </c>
      <c r="D353" s="23" t="s">
        <v>451</v>
      </c>
      <c r="E353" s="23" t="n">
        <v>0.1</v>
      </c>
      <c r="F353" s="33" t="n">
        <v>20</v>
      </c>
      <c r="G353" s="35" t="n">
        <v>2</v>
      </c>
    </row>
    <row r="354" customFormat="false" ht="15.75" hidden="false" customHeight="false" outlineLevel="0" collapsed="false">
      <c r="A354" s="31"/>
      <c r="B354" s="23"/>
      <c r="C354" s="36" t="s">
        <v>497</v>
      </c>
      <c r="E354" s="23"/>
      <c r="F354" s="36"/>
      <c r="G354" s="37" t="n">
        <v>13.62</v>
      </c>
    </row>
    <row r="355" customFormat="false" ht="15.75" hidden="false" customHeight="false" outlineLevel="0" collapsed="false">
      <c r="A355" s="27" t="s">
        <v>221</v>
      </c>
      <c r="B355" s="28" t="s">
        <v>222</v>
      </c>
      <c r="C355" s="28" t="s">
        <v>636</v>
      </c>
      <c r="D355" s="27" t="s">
        <v>22</v>
      </c>
      <c r="E355" s="27"/>
      <c r="F355" s="29"/>
      <c r="G355" s="30"/>
    </row>
    <row r="356" customFormat="false" ht="30" hidden="false" customHeight="false" outlineLevel="0" collapsed="false">
      <c r="A356" s="31" t="s">
        <v>455</v>
      </c>
      <c r="B356" s="32" t="s">
        <v>637</v>
      </c>
      <c r="C356" s="32" t="s">
        <v>638</v>
      </c>
      <c r="D356" s="23" t="s">
        <v>22</v>
      </c>
      <c r="E356" s="23" t="n">
        <v>1</v>
      </c>
      <c r="F356" s="33" t="n">
        <v>1.57</v>
      </c>
      <c r="G356" s="34" t="n">
        <v>1.57</v>
      </c>
    </row>
    <row r="357" customFormat="false" ht="30" hidden="false" customHeight="false" outlineLevel="0" collapsed="false">
      <c r="A357" s="31" t="s">
        <v>448</v>
      </c>
      <c r="B357" s="32" t="s">
        <v>512</v>
      </c>
      <c r="C357" s="32" t="s">
        <v>513</v>
      </c>
      <c r="D357" s="23" t="s">
        <v>451</v>
      </c>
      <c r="E357" s="23" t="n">
        <v>0.1</v>
      </c>
      <c r="F357" s="33" t="n">
        <v>14.67</v>
      </c>
      <c r="G357" s="34" t="n">
        <v>1.47</v>
      </c>
    </row>
    <row r="358" customFormat="false" ht="30" hidden="false" customHeight="false" outlineLevel="0" collapsed="false">
      <c r="A358" s="31" t="s">
        <v>448</v>
      </c>
      <c r="B358" s="32" t="s">
        <v>501</v>
      </c>
      <c r="C358" s="32" t="s">
        <v>502</v>
      </c>
      <c r="D358" s="23" t="s">
        <v>451</v>
      </c>
      <c r="E358" s="23" t="n">
        <v>0.1</v>
      </c>
      <c r="F358" s="33" t="n">
        <v>19.34</v>
      </c>
      <c r="G358" s="35" t="n">
        <v>1.93</v>
      </c>
    </row>
    <row r="359" customFormat="false" ht="15.75" hidden="false" customHeight="false" outlineLevel="0" collapsed="false">
      <c r="A359" s="31"/>
      <c r="B359" s="23"/>
      <c r="C359" s="36" t="s">
        <v>454</v>
      </c>
      <c r="E359" s="23"/>
      <c r="F359" s="36"/>
      <c r="G359" s="37" t="n">
        <v>4.97</v>
      </c>
    </row>
    <row r="360" customFormat="false" ht="47.25" hidden="false" customHeight="false" outlineLevel="0" collapsed="false">
      <c r="A360" s="27" t="s">
        <v>224</v>
      </c>
      <c r="B360" s="28" t="n">
        <v>95801</v>
      </c>
      <c r="C360" s="28" t="s">
        <v>226</v>
      </c>
      <c r="D360" s="27" t="s">
        <v>22</v>
      </c>
      <c r="E360" s="27"/>
      <c r="F360" s="29"/>
      <c r="G360" s="30"/>
    </row>
    <row r="361" customFormat="false" ht="30" hidden="false" customHeight="false" outlineLevel="0" collapsed="false">
      <c r="A361" s="31" t="s">
        <v>455</v>
      </c>
      <c r="B361" s="32" t="s">
        <v>639</v>
      </c>
      <c r="C361" s="32" t="s">
        <v>640</v>
      </c>
      <c r="D361" s="23" t="s">
        <v>22</v>
      </c>
      <c r="E361" s="23" t="n">
        <v>1</v>
      </c>
      <c r="F361" s="33" t="n">
        <v>11.35</v>
      </c>
      <c r="G361" s="34" t="n">
        <v>11.35</v>
      </c>
    </row>
    <row r="362" customFormat="false" ht="45" hidden="false" customHeight="false" outlineLevel="0" collapsed="false">
      <c r="A362" s="31" t="s">
        <v>455</v>
      </c>
      <c r="B362" s="32" t="s">
        <v>641</v>
      </c>
      <c r="C362" s="32" t="s">
        <v>642</v>
      </c>
      <c r="D362" s="23" t="s">
        <v>22</v>
      </c>
      <c r="E362" s="23" t="n">
        <v>2</v>
      </c>
      <c r="F362" s="33" t="n">
        <v>0.2</v>
      </c>
      <c r="G362" s="34" t="n">
        <v>0.4</v>
      </c>
    </row>
    <row r="363" customFormat="false" ht="15" hidden="false" customHeight="false" outlineLevel="0" collapsed="false">
      <c r="A363" s="31" t="s">
        <v>448</v>
      </c>
      <c r="B363" s="32" t="s">
        <v>628</v>
      </c>
      <c r="C363" s="32" t="s">
        <v>629</v>
      </c>
      <c r="D363" s="23" t="s">
        <v>451</v>
      </c>
      <c r="E363" s="23" t="n">
        <v>0.4967</v>
      </c>
      <c r="F363" s="33" t="n">
        <v>15.18</v>
      </c>
      <c r="G363" s="34" t="n">
        <v>7.54</v>
      </c>
    </row>
    <row r="364" customFormat="false" ht="15" hidden="false" customHeight="false" outlineLevel="0" collapsed="false">
      <c r="A364" s="31" t="s">
        <v>448</v>
      </c>
      <c r="B364" s="32" t="s">
        <v>503</v>
      </c>
      <c r="C364" s="32" t="s">
        <v>504</v>
      </c>
      <c r="D364" s="23" t="s">
        <v>451</v>
      </c>
      <c r="E364" s="23" t="n">
        <v>0.4967</v>
      </c>
      <c r="F364" s="33" t="n">
        <v>20</v>
      </c>
      <c r="G364" s="35" t="n">
        <v>9.93</v>
      </c>
    </row>
    <row r="365" customFormat="false" ht="15.75" hidden="false" customHeight="false" outlineLevel="0" collapsed="false">
      <c r="A365" s="31"/>
      <c r="B365" s="23"/>
      <c r="C365" s="36" t="s">
        <v>454</v>
      </c>
      <c r="E365" s="23"/>
      <c r="F365" s="36"/>
      <c r="G365" s="37" t="n">
        <v>29.22</v>
      </c>
    </row>
    <row r="366" customFormat="false" ht="47.25" hidden="false" customHeight="false" outlineLevel="0" collapsed="false">
      <c r="A366" s="27" t="s">
        <v>227</v>
      </c>
      <c r="B366" s="28" t="n">
        <v>91924</v>
      </c>
      <c r="C366" s="28" t="s">
        <v>229</v>
      </c>
      <c r="D366" s="27" t="s">
        <v>45</v>
      </c>
      <c r="E366" s="27"/>
      <c r="F366" s="29"/>
      <c r="G366" s="30"/>
    </row>
    <row r="367" customFormat="false" ht="45" hidden="false" customHeight="false" outlineLevel="0" collapsed="false">
      <c r="A367" s="31" t="s">
        <v>455</v>
      </c>
      <c r="B367" s="32" t="s">
        <v>643</v>
      </c>
      <c r="C367" s="32" t="s">
        <v>644</v>
      </c>
      <c r="D367" s="23" t="s">
        <v>45</v>
      </c>
      <c r="E367" s="23" t="n">
        <v>1.19</v>
      </c>
      <c r="F367" s="33" t="n">
        <v>1.37</v>
      </c>
      <c r="G367" s="34" t="n">
        <v>1.63</v>
      </c>
    </row>
    <row r="368" customFormat="false" ht="30" hidden="false" customHeight="false" outlineLevel="0" collapsed="false">
      <c r="A368" s="31" t="s">
        <v>455</v>
      </c>
      <c r="B368" s="32" t="s">
        <v>645</v>
      </c>
      <c r="C368" s="32" t="s">
        <v>646</v>
      </c>
      <c r="D368" s="23" t="s">
        <v>22</v>
      </c>
      <c r="E368" s="23" t="n">
        <v>0.009</v>
      </c>
      <c r="F368" s="33" t="n">
        <v>3.21</v>
      </c>
      <c r="G368" s="34" t="n">
        <v>0.03</v>
      </c>
    </row>
    <row r="369" customFormat="false" ht="15" hidden="false" customHeight="false" outlineLevel="0" collapsed="false">
      <c r="A369" s="31" t="s">
        <v>448</v>
      </c>
      <c r="B369" s="32" t="s">
        <v>628</v>
      </c>
      <c r="C369" s="32" t="s">
        <v>629</v>
      </c>
      <c r="D369" s="23" t="s">
        <v>451</v>
      </c>
      <c r="E369" s="23" t="n">
        <v>0.024</v>
      </c>
      <c r="F369" s="33" t="n">
        <v>15.18</v>
      </c>
      <c r="G369" s="34" t="n">
        <v>0.36</v>
      </c>
    </row>
    <row r="370" customFormat="false" ht="15" hidden="false" customHeight="false" outlineLevel="0" collapsed="false">
      <c r="A370" s="31" t="s">
        <v>448</v>
      </c>
      <c r="B370" s="32" t="s">
        <v>503</v>
      </c>
      <c r="C370" s="32" t="s">
        <v>504</v>
      </c>
      <c r="D370" s="23" t="s">
        <v>451</v>
      </c>
      <c r="E370" s="23" t="n">
        <v>0.024</v>
      </c>
      <c r="F370" s="33" t="n">
        <v>20</v>
      </c>
      <c r="G370" s="35" t="n">
        <v>0.48</v>
      </c>
    </row>
    <row r="371" customFormat="false" ht="15.75" hidden="false" customHeight="false" outlineLevel="0" collapsed="false">
      <c r="A371" s="31"/>
      <c r="B371" s="23"/>
      <c r="C371" s="36" t="s">
        <v>497</v>
      </c>
      <c r="E371" s="23"/>
      <c r="F371" s="36"/>
      <c r="G371" s="37" t="n">
        <v>2.5</v>
      </c>
    </row>
    <row r="372" customFormat="false" ht="47.25" hidden="false" customHeight="false" outlineLevel="0" collapsed="false">
      <c r="A372" s="27" t="s">
        <v>230</v>
      </c>
      <c r="B372" s="28" t="n">
        <v>91928</v>
      </c>
      <c r="C372" s="28" t="s">
        <v>232</v>
      </c>
      <c r="D372" s="27" t="s">
        <v>45</v>
      </c>
      <c r="E372" s="27"/>
      <c r="F372" s="29"/>
      <c r="G372" s="30"/>
    </row>
    <row r="373" customFormat="false" ht="30" hidden="false" customHeight="false" outlineLevel="0" collapsed="false">
      <c r="A373" s="31" t="s">
        <v>455</v>
      </c>
      <c r="B373" s="32" t="s">
        <v>647</v>
      </c>
      <c r="C373" s="32" t="s">
        <v>648</v>
      </c>
      <c r="D373" s="23" t="s">
        <v>45</v>
      </c>
      <c r="E373" s="23" t="n">
        <v>1.19</v>
      </c>
      <c r="F373" s="33" t="n">
        <v>3.9</v>
      </c>
      <c r="G373" s="34" t="n">
        <v>4.64</v>
      </c>
    </row>
    <row r="374" customFormat="false" ht="30" hidden="false" customHeight="false" outlineLevel="0" collapsed="false">
      <c r="A374" s="31" t="s">
        <v>455</v>
      </c>
      <c r="B374" s="32" t="s">
        <v>645</v>
      </c>
      <c r="C374" s="32" t="s">
        <v>646</v>
      </c>
      <c r="D374" s="23" t="s">
        <v>22</v>
      </c>
      <c r="E374" s="23" t="n">
        <v>0.009</v>
      </c>
      <c r="F374" s="33" t="n">
        <v>3.21</v>
      </c>
      <c r="G374" s="34" t="n">
        <v>0.03</v>
      </c>
    </row>
    <row r="375" customFormat="false" ht="15" hidden="false" customHeight="false" outlineLevel="0" collapsed="false">
      <c r="A375" s="31" t="s">
        <v>448</v>
      </c>
      <c r="B375" s="32" t="s">
        <v>628</v>
      </c>
      <c r="C375" s="32" t="s">
        <v>629</v>
      </c>
      <c r="D375" s="23" t="s">
        <v>451</v>
      </c>
      <c r="E375" s="23" t="n">
        <v>0.04</v>
      </c>
      <c r="F375" s="33" t="n">
        <v>15.18</v>
      </c>
      <c r="G375" s="34" t="n">
        <v>0.61</v>
      </c>
    </row>
    <row r="376" customFormat="false" ht="15" hidden="false" customHeight="false" outlineLevel="0" collapsed="false">
      <c r="A376" s="31" t="s">
        <v>448</v>
      </c>
      <c r="B376" s="32" t="s">
        <v>503</v>
      </c>
      <c r="C376" s="32" t="s">
        <v>504</v>
      </c>
      <c r="D376" s="23" t="s">
        <v>451</v>
      </c>
      <c r="E376" s="23" t="n">
        <v>0.04</v>
      </c>
      <c r="F376" s="33" t="n">
        <v>20</v>
      </c>
      <c r="G376" s="35" t="n">
        <v>0.8</v>
      </c>
    </row>
    <row r="377" customFormat="false" ht="15.75" hidden="false" customHeight="false" outlineLevel="0" collapsed="false">
      <c r="A377" s="31"/>
      <c r="B377" s="23"/>
      <c r="C377" s="36" t="s">
        <v>497</v>
      </c>
      <c r="E377" s="23"/>
      <c r="F377" s="36"/>
      <c r="G377" s="37" t="n">
        <v>6.08</v>
      </c>
    </row>
    <row r="378" customFormat="false" ht="47.25" hidden="false" customHeight="false" outlineLevel="0" collapsed="false">
      <c r="A378" s="27" t="s">
        <v>233</v>
      </c>
      <c r="B378" s="28" t="s">
        <v>234</v>
      </c>
      <c r="C378" s="28" t="s">
        <v>235</v>
      </c>
      <c r="D378" s="27" t="s">
        <v>45</v>
      </c>
      <c r="E378" s="27"/>
      <c r="F378" s="29"/>
      <c r="G378" s="30"/>
    </row>
    <row r="379" customFormat="false" ht="30" hidden="false" customHeight="false" outlineLevel="0" collapsed="false">
      <c r="A379" s="31" t="s">
        <v>455</v>
      </c>
      <c r="B379" s="32" t="s">
        <v>649</v>
      </c>
      <c r="C379" s="32" t="s">
        <v>650</v>
      </c>
      <c r="D379" s="23" t="s">
        <v>45</v>
      </c>
      <c r="E379" s="23" t="n">
        <v>1.039</v>
      </c>
      <c r="F379" s="33" t="n">
        <v>88.94</v>
      </c>
      <c r="G379" s="34" t="n">
        <v>92.41</v>
      </c>
    </row>
    <row r="380" customFormat="false" ht="30" hidden="false" customHeight="false" outlineLevel="0" collapsed="false">
      <c r="A380" s="31" t="s">
        <v>448</v>
      </c>
      <c r="B380" s="32" t="s">
        <v>512</v>
      </c>
      <c r="C380" s="32" t="s">
        <v>513</v>
      </c>
      <c r="D380" s="23" t="s">
        <v>451</v>
      </c>
      <c r="E380" s="23" t="n">
        <v>0.1</v>
      </c>
      <c r="F380" s="33" t="n">
        <v>14.67</v>
      </c>
      <c r="G380" s="34" t="n">
        <v>1.47</v>
      </c>
    </row>
    <row r="381" customFormat="false" ht="30" hidden="false" customHeight="false" outlineLevel="0" collapsed="false">
      <c r="A381" s="31" t="s">
        <v>448</v>
      </c>
      <c r="B381" s="32" t="s">
        <v>501</v>
      </c>
      <c r="C381" s="32" t="s">
        <v>502</v>
      </c>
      <c r="D381" s="23" t="s">
        <v>451</v>
      </c>
      <c r="E381" s="23" t="n">
        <v>0.1</v>
      </c>
      <c r="F381" s="33" t="n">
        <v>19.34</v>
      </c>
      <c r="G381" s="34" t="n">
        <v>1.93</v>
      </c>
    </row>
    <row r="382" customFormat="false" ht="15" hidden="false" customHeight="false" outlineLevel="0" collapsed="false">
      <c r="A382" s="31" t="s">
        <v>448</v>
      </c>
      <c r="B382" s="32" t="s">
        <v>651</v>
      </c>
      <c r="C382" s="32" t="s">
        <v>652</v>
      </c>
      <c r="D382" s="23" t="s">
        <v>451</v>
      </c>
      <c r="E382" s="23" t="n">
        <v>0.1</v>
      </c>
      <c r="F382" s="33" t="n">
        <v>20.37</v>
      </c>
      <c r="G382" s="35" t="n">
        <v>2.04</v>
      </c>
    </row>
    <row r="383" customFormat="false" ht="15.75" hidden="false" customHeight="false" outlineLevel="0" collapsed="false">
      <c r="A383" s="31"/>
      <c r="B383" s="23"/>
      <c r="C383" s="36" t="s">
        <v>497</v>
      </c>
      <c r="E383" s="23"/>
      <c r="F383" s="36"/>
      <c r="G383" s="37" t="n">
        <v>97.85</v>
      </c>
    </row>
    <row r="384" customFormat="false" ht="47.25" hidden="false" customHeight="false" outlineLevel="0" collapsed="false">
      <c r="A384" s="27" t="s">
        <v>236</v>
      </c>
      <c r="B384" s="28" t="n">
        <v>97486</v>
      </c>
      <c r="C384" s="28" t="s">
        <v>238</v>
      </c>
      <c r="D384" s="27" t="s">
        <v>22</v>
      </c>
      <c r="E384" s="27"/>
      <c r="F384" s="29"/>
      <c r="G384" s="30"/>
    </row>
    <row r="385" customFormat="false" ht="15" hidden="false" customHeight="false" outlineLevel="0" collapsed="false">
      <c r="A385" s="31" t="s">
        <v>455</v>
      </c>
      <c r="B385" s="32" t="s">
        <v>653</v>
      </c>
      <c r="C385" s="32" t="s">
        <v>654</v>
      </c>
      <c r="D385" s="23" t="s">
        <v>474</v>
      </c>
      <c r="E385" s="23" t="n">
        <v>0.039</v>
      </c>
      <c r="F385" s="33" t="n">
        <v>28.33</v>
      </c>
      <c r="G385" s="34" t="n">
        <v>1.1</v>
      </c>
    </row>
    <row r="386" customFormat="false" ht="30" hidden="false" customHeight="false" outlineLevel="0" collapsed="false">
      <c r="A386" s="31" t="s">
        <v>455</v>
      </c>
      <c r="B386" s="32" t="s">
        <v>655</v>
      </c>
      <c r="C386" s="32" t="s">
        <v>656</v>
      </c>
      <c r="D386" s="23" t="s">
        <v>22</v>
      </c>
      <c r="E386" s="23" t="n">
        <v>1</v>
      </c>
      <c r="F386" s="33" t="n">
        <v>91.85</v>
      </c>
      <c r="G386" s="34" t="n">
        <v>91.85</v>
      </c>
    </row>
    <row r="387" customFormat="false" ht="30" hidden="false" customHeight="false" outlineLevel="0" collapsed="false">
      <c r="A387" s="31" t="s">
        <v>448</v>
      </c>
      <c r="B387" s="32" t="s">
        <v>512</v>
      </c>
      <c r="C387" s="32" t="s">
        <v>513</v>
      </c>
      <c r="D387" s="23" t="s">
        <v>451</v>
      </c>
      <c r="E387" s="23" t="n">
        <v>0.45</v>
      </c>
      <c r="F387" s="33" t="n">
        <v>14.67</v>
      </c>
      <c r="G387" s="34" t="n">
        <v>6.6</v>
      </c>
    </row>
    <row r="388" customFormat="false" ht="30" hidden="false" customHeight="false" outlineLevel="0" collapsed="false">
      <c r="A388" s="31" t="s">
        <v>448</v>
      </c>
      <c r="B388" s="32" t="s">
        <v>501</v>
      </c>
      <c r="C388" s="32" t="s">
        <v>502</v>
      </c>
      <c r="D388" s="23" t="s">
        <v>451</v>
      </c>
      <c r="E388" s="23" t="n">
        <v>0.45</v>
      </c>
      <c r="F388" s="33" t="n">
        <v>19.34</v>
      </c>
      <c r="G388" s="34" t="n">
        <v>8.7</v>
      </c>
    </row>
    <row r="389" customFormat="false" ht="15" hidden="false" customHeight="false" outlineLevel="0" collapsed="false">
      <c r="A389" s="31" t="s">
        <v>448</v>
      </c>
      <c r="B389" s="32" t="s">
        <v>651</v>
      </c>
      <c r="C389" s="32" t="s">
        <v>652</v>
      </c>
      <c r="D389" s="23" t="s">
        <v>451</v>
      </c>
      <c r="E389" s="23" t="n">
        <v>0.45</v>
      </c>
      <c r="F389" s="33" t="n">
        <v>20.37</v>
      </c>
      <c r="G389" s="35" t="n">
        <v>9.17</v>
      </c>
    </row>
    <row r="390" customFormat="false" ht="15.75" hidden="false" customHeight="false" outlineLevel="0" collapsed="false">
      <c r="A390" s="31"/>
      <c r="B390" s="23"/>
      <c r="C390" s="36" t="s">
        <v>454</v>
      </c>
      <c r="E390" s="23"/>
      <c r="F390" s="36"/>
      <c r="G390" s="37" t="n">
        <v>117.42</v>
      </c>
    </row>
    <row r="391" customFormat="false" ht="15.75" hidden="false" customHeight="false" outlineLevel="0" collapsed="false">
      <c r="A391" s="27" t="s">
        <v>239</v>
      </c>
      <c r="B391" s="28" t="s">
        <v>240</v>
      </c>
      <c r="C391" s="28" t="s">
        <v>657</v>
      </c>
      <c r="D391" s="27" t="s">
        <v>22</v>
      </c>
      <c r="E391" s="27"/>
      <c r="F391" s="29"/>
      <c r="G391" s="30"/>
    </row>
    <row r="392" customFormat="false" ht="30" hidden="false" customHeight="false" outlineLevel="0" collapsed="false">
      <c r="A392" s="31" t="s">
        <v>455</v>
      </c>
      <c r="B392" s="32" t="s">
        <v>658</v>
      </c>
      <c r="C392" s="32" t="s">
        <v>659</v>
      </c>
      <c r="D392" s="23" t="s">
        <v>22</v>
      </c>
      <c r="E392" s="23" t="n">
        <v>1</v>
      </c>
      <c r="F392" s="33" t="n">
        <v>3.21</v>
      </c>
      <c r="G392" s="34" t="n">
        <v>3.21</v>
      </c>
    </row>
    <row r="393" customFormat="false" ht="30" hidden="false" customHeight="false" outlineLevel="0" collapsed="false">
      <c r="A393" s="31" t="s">
        <v>448</v>
      </c>
      <c r="B393" s="32" t="s">
        <v>512</v>
      </c>
      <c r="C393" s="32" t="s">
        <v>513</v>
      </c>
      <c r="D393" s="23" t="s">
        <v>451</v>
      </c>
      <c r="E393" s="23" t="n">
        <v>0.1</v>
      </c>
      <c r="F393" s="33" t="n">
        <v>14.67</v>
      </c>
      <c r="G393" s="34" t="n">
        <v>1.47</v>
      </c>
    </row>
    <row r="394" customFormat="false" ht="30" hidden="false" customHeight="false" outlineLevel="0" collapsed="false">
      <c r="A394" s="31" t="s">
        <v>448</v>
      </c>
      <c r="B394" s="32" t="s">
        <v>501</v>
      </c>
      <c r="C394" s="32" t="s">
        <v>502</v>
      </c>
      <c r="D394" s="23" t="s">
        <v>451</v>
      </c>
      <c r="E394" s="23" t="n">
        <v>0.1</v>
      </c>
      <c r="F394" s="33" t="n">
        <v>19.34</v>
      </c>
      <c r="G394" s="35" t="n">
        <v>1.93</v>
      </c>
    </row>
    <row r="395" customFormat="false" ht="15.75" hidden="false" customHeight="false" outlineLevel="0" collapsed="false">
      <c r="A395" s="31"/>
      <c r="B395" s="23"/>
      <c r="C395" s="36" t="s">
        <v>454</v>
      </c>
      <c r="E395" s="23"/>
      <c r="F395" s="36"/>
      <c r="G395" s="37" t="n">
        <v>6.61</v>
      </c>
    </row>
    <row r="396" customFormat="false" ht="31.5" hidden="false" customHeight="false" outlineLevel="0" collapsed="false">
      <c r="A396" s="27" t="s">
        <v>242</v>
      </c>
      <c r="B396" s="28" t="s">
        <v>243</v>
      </c>
      <c r="C396" s="28" t="s">
        <v>660</v>
      </c>
      <c r="D396" s="27" t="s">
        <v>22</v>
      </c>
      <c r="E396" s="27"/>
      <c r="F396" s="29"/>
      <c r="G396" s="30"/>
    </row>
    <row r="397" customFormat="false" ht="30" hidden="false" customHeight="false" outlineLevel="0" collapsed="false">
      <c r="A397" s="31" t="s">
        <v>455</v>
      </c>
      <c r="B397" s="32" t="s">
        <v>661</v>
      </c>
      <c r="C397" s="32" t="s">
        <v>662</v>
      </c>
      <c r="D397" s="23" t="s">
        <v>22</v>
      </c>
      <c r="E397" s="23" t="n">
        <v>1</v>
      </c>
      <c r="F397" s="33" t="n">
        <v>23.4</v>
      </c>
      <c r="G397" s="34" t="n">
        <v>23.4</v>
      </c>
    </row>
    <row r="398" customFormat="false" ht="15" hidden="false" customHeight="false" outlineLevel="0" collapsed="false">
      <c r="A398" s="31" t="s">
        <v>448</v>
      </c>
      <c r="B398" s="32" t="s">
        <v>479</v>
      </c>
      <c r="C398" s="32" t="s">
        <v>480</v>
      </c>
      <c r="D398" s="23" t="s">
        <v>451</v>
      </c>
      <c r="E398" s="23" t="n">
        <v>0.2</v>
      </c>
      <c r="F398" s="33" t="n">
        <v>15.6</v>
      </c>
      <c r="G398" s="34" t="n">
        <v>3.12</v>
      </c>
    </row>
    <row r="399" customFormat="false" ht="15" hidden="false" customHeight="false" outlineLevel="0" collapsed="false">
      <c r="A399" s="31" t="s">
        <v>448</v>
      </c>
      <c r="B399" s="32" t="s">
        <v>505</v>
      </c>
      <c r="C399" s="32" t="s">
        <v>506</v>
      </c>
      <c r="D399" s="23" t="s">
        <v>451</v>
      </c>
      <c r="E399" s="23" t="n">
        <v>0.2</v>
      </c>
      <c r="F399" s="33" t="n">
        <v>19.82</v>
      </c>
      <c r="G399" s="35" t="n">
        <v>3.96</v>
      </c>
    </row>
    <row r="400" customFormat="false" ht="15.75" hidden="false" customHeight="false" outlineLevel="0" collapsed="false">
      <c r="A400" s="31"/>
      <c r="B400" s="23"/>
      <c r="C400" s="36" t="s">
        <v>454</v>
      </c>
      <c r="E400" s="23"/>
      <c r="F400" s="36"/>
      <c r="G400" s="37" t="n">
        <v>30.48</v>
      </c>
    </row>
    <row r="401" customFormat="false" ht="63" hidden="false" customHeight="false" outlineLevel="0" collapsed="false">
      <c r="A401" s="27" t="s">
        <v>246</v>
      </c>
      <c r="B401" s="28" t="s">
        <v>247</v>
      </c>
      <c r="C401" s="28" t="s">
        <v>248</v>
      </c>
      <c r="D401" s="27" t="s">
        <v>22</v>
      </c>
      <c r="E401" s="27"/>
      <c r="F401" s="29"/>
      <c r="G401" s="30"/>
    </row>
    <row r="402" customFormat="false" ht="30" hidden="false" customHeight="false" outlineLevel="0" collapsed="false">
      <c r="A402" s="31" t="s">
        <v>455</v>
      </c>
      <c r="B402" s="32" t="s">
        <v>663</v>
      </c>
      <c r="C402" s="32" t="s">
        <v>664</v>
      </c>
      <c r="D402" s="23" t="s">
        <v>22</v>
      </c>
      <c r="E402" s="23" t="n">
        <v>1</v>
      </c>
      <c r="F402" s="33" t="n">
        <v>105.77</v>
      </c>
      <c r="G402" s="34" t="n">
        <v>105.77</v>
      </c>
    </row>
    <row r="403" customFormat="false" ht="15" hidden="false" customHeight="false" outlineLevel="0" collapsed="false">
      <c r="A403" s="31" t="s">
        <v>448</v>
      </c>
      <c r="B403" s="32" t="s">
        <v>628</v>
      </c>
      <c r="C403" s="32" t="s">
        <v>629</v>
      </c>
      <c r="D403" s="23" t="s">
        <v>451</v>
      </c>
      <c r="E403" s="23" t="n">
        <v>0.0748</v>
      </c>
      <c r="F403" s="33" t="n">
        <v>15.18</v>
      </c>
      <c r="G403" s="34" t="n">
        <v>1.14</v>
      </c>
    </row>
    <row r="404" customFormat="false" ht="15" hidden="false" customHeight="false" outlineLevel="0" collapsed="false">
      <c r="A404" s="31" t="s">
        <v>448</v>
      </c>
      <c r="B404" s="32" t="s">
        <v>503</v>
      </c>
      <c r="C404" s="32" t="s">
        <v>504</v>
      </c>
      <c r="D404" s="23" t="s">
        <v>451</v>
      </c>
      <c r="E404" s="23" t="n">
        <v>0.1795</v>
      </c>
      <c r="F404" s="33" t="n">
        <v>20</v>
      </c>
      <c r="G404" s="35" t="n">
        <v>3.59</v>
      </c>
    </row>
    <row r="405" customFormat="false" ht="15.75" hidden="false" customHeight="false" outlineLevel="0" collapsed="false">
      <c r="A405" s="31"/>
      <c r="B405" s="23"/>
      <c r="C405" s="36" t="s">
        <v>454</v>
      </c>
      <c r="E405" s="23"/>
      <c r="F405" s="36"/>
      <c r="G405" s="37" t="n">
        <v>110.5</v>
      </c>
    </row>
    <row r="406" customFormat="false" ht="63" hidden="false" customHeight="false" outlineLevel="0" collapsed="false">
      <c r="A406" s="27" t="s">
        <v>249</v>
      </c>
      <c r="B406" s="28" t="s">
        <v>250</v>
      </c>
      <c r="C406" s="28" t="s">
        <v>251</v>
      </c>
      <c r="D406" s="27" t="s">
        <v>22</v>
      </c>
      <c r="E406" s="27"/>
      <c r="F406" s="29"/>
      <c r="G406" s="30"/>
    </row>
    <row r="407" customFormat="false" ht="30" hidden="false" customHeight="false" outlineLevel="0" collapsed="false">
      <c r="A407" s="31" t="s">
        <v>455</v>
      </c>
      <c r="B407" s="32" t="s">
        <v>663</v>
      </c>
      <c r="C407" s="32" t="s">
        <v>664</v>
      </c>
      <c r="D407" s="23" t="s">
        <v>22</v>
      </c>
      <c r="E407" s="23" t="n">
        <v>1</v>
      </c>
      <c r="F407" s="33" t="n">
        <v>105.77</v>
      </c>
      <c r="G407" s="34" t="n">
        <v>105.77</v>
      </c>
    </row>
    <row r="408" customFormat="false" ht="15" hidden="false" customHeight="false" outlineLevel="0" collapsed="false">
      <c r="A408" s="31" t="s">
        <v>455</v>
      </c>
      <c r="B408" s="32" t="s">
        <v>665</v>
      </c>
      <c r="C408" s="32" t="s">
        <v>666</v>
      </c>
      <c r="D408" s="23" t="s">
        <v>22</v>
      </c>
      <c r="E408" s="23" t="n">
        <v>1</v>
      </c>
      <c r="F408" s="33" t="n">
        <v>17.98</v>
      </c>
      <c r="G408" s="34" t="n">
        <v>17.98</v>
      </c>
    </row>
    <row r="409" customFormat="false" ht="15" hidden="false" customHeight="false" outlineLevel="0" collapsed="false">
      <c r="A409" s="31" t="s">
        <v>448</v>
      </c>
      <c r="B409" s="32" t="s">
        <v>628</v>
      </c>
      <c r="C409" s="32" t="s">
        <v>629</v>
      </c>
      <c r="D409" s="23" t="s">
        <v>451</v>
      </c>
      <c r="E409" s="23" t="n">
        <v>0.0748</v>
      </c>
      <c r="F409" s="33" t="n">
        <v>15.18</v>
      </c>
      <c r="G409" s="34" t="n">
        <v>1.14</v>
      </c>
    </row>
    <row r="410" customFormat="false" ht="15" hidden="false" customHeight="false" outlineLevel="0" collapsed="false">
      <c r="A410" s="31" t="s">
        <v>448</v>
      </c>
      <c r="B410" s="32" t="s">
        <v>503</v>
      </c>
      <c r="C410" s="32" t="s">
        <v>504</v>
      </c>
      <c r="D410" s="23" t="s">
        <v>451</v>
      </c>
      <c r="E410" s="23" t="n">
        <v>0.1795</v>
      </c>
      <c r="F410" s="33" t="n">
        <v>20</v>
      </c>
      <c r="G410" s="35" t="n">
        <v>3.59</v>
      </c>
    </row>
    <row r="411" customFormat="false" ht="15.75" hidden="false" customHeight="false" outlineLevel="0" collapsed="false">
      <c r="A411" s="31"/>
      <c r="B411" s="23"/>
      <c r="C411" s="36" t="s">
        <v>454</v>
      </c>
      <c r="E411" s="23"/>
      <c r="F411" s="36"/>
      <c r="G411" s="37" t="n">
        <v>128.48</v>
      </c>
    </row>
    <row r="412" customFormat="false" ht="31.5" hidden="false" customHeight="false" outlineLevel="0" collapsed="false">
      <c r="A412" s="27" t="s">
        <v>252</v>
      </c>
      <c r="B412" s="28" t="s">
        <v>253</v>
      </c>
      <c r="C412" s="28" t="s">
        <v>254</v>
      </c>
      <c r="D412" s="27" t="s">
        <v>22</v>
      </c>
      <c r="E412" s="27"/>
      <c r="F412" s="29"/>
      <c r="G412" s="30"/>
    </row>
    <row r="413" customFormat="false" ht="30" hidden="false" customHeight="false" outlineLevel="0" collapsed="false">
      <c r="A413" s="31" t="s">
        <v>455</v>
      </c>
      <c r="B413" s="32" t="s">
        <v>667</v>
      </c>
      <c r="C413" s="32" t="s">
        <v>668</v>
      </c>
      <c r="D413" s="23" t="s">
        <v>22</v>
      </c>
      <c r="E413" s="23" t="n">
        <v>1</v>
      </c>
      <c r="F413" s="33" t="n">
        <v>411</v>
      </c>
      <c r="G413" s="34" t="n">
        <v>411</v>
      </c>
    </row>
    <row r="414" customFormat="false" ht="15" hidden="false" customHeight="false" outlineLevel="0" collapsed="false">
      <c r="A414" s="31" t="s">
        <v>448</v>
      </c>
      <c r="B414" s="32" t="s">
        <v>503</v>
      </c>
      <c r="C414" s="32" t="s">
        <v>504</v>
      </c>
      <c r="D414" s="23" t="s">
        <v>451</v>
      </c>
      <c r="E414" s="23" t="n">
        <v>0.2</v>
      </c>
      <c r="F414" s="33" t="n">
        <v>20</v>
      </c>
      <c r="G414" s="35" t="n">
        <v>4</v>
      </c>
    </row>
    <row r="415" customFormat="false" ht="15.75" hidden="false" customHeight="false" outlineLevel="0" collapsed="false">
      <c r="A415" s="31"/>
      <c r="B415" s="23"/>
      <c r="C415" s="36" t="s">
        <v>454</v>
      </c>
      <c r="E415" s="23"/>
      <c r="F415" s="36"/>
      <c r="G415" s="37" t="n">
        <v>415</v>
      </c>
    </row>
    <row r="416" customFormat="false" ht="31.5" hidden="false" customHeight="false" outlineLevel="0" collapsed="false">
      <c r="A416" s="27" t="s">
        <v>255</v>
      </c>
      <c r="B416" s="28" t="s">
        <v>256</v>
      </c>
      <c r="C416" s="28" t="s">
        <v>257</v>
      </c>
      <c r="D416" s="27" t="s">
        <v>22</v>
      </c>
      <c r="E416" s="27"/>
      <c r="F416" s="29"/>
      <c r="G416" s="30"/>
    </row>
    <row r="417" customFormat="false" ht="60" hidden="false" customHeight="false" outlineLevel="0" collapsed="false">
      <c r="A417" s="31" t="s">
        <v>455</v>
      </c>
      <c r="B417" s="32" t="s">
        <v>669</v>
      </c>
      <c r="C417" s="32" t="s">
        <v>670</v>
      </c>
      <c r="D417" s="23" t="s">
        <v>22</v>
      </c>
      <c r="E417" s="23" t="n">
        <v>1</v>
      </c>
      <c r="F417" s="33" t="n">
        <v>834.22</v>
      </c>
      <c r="G417" s="34" t="n">
        <v>834.22</v>
      </c>
    </row>
    <row r="418" customFormat="false" ht="15" hidden="false" customHeight="false" outlineLevel="0" collapsed="false">
      <c r="A418" s="31" t="s">
        <v>448</v>
      </c>
      <c r="B418" s="32" t="s">
        <v>628</v>
      </c>
      <c r="C418" s="32" t="s">
        <v>629</v>
      </c>
      <c r="D418" s="23" t="s">
        <v>451</v>
      </c>
      <c r="E418" s="23" t="n">
        <v>1.5</v>
      </c>
      <c r="F418" s="33" t="n">
        <v>15.18</v>
      </c>
      <c r="G418" s="34" t="n">
        <v>22.77</v>
      </c>
    </row>
    <row r="419" customFormat="false" ht="15" hidden="false" customHeight="false" outlineLevel="0" collapsed="false">
      <c r="A419" s="31" t="s">
        <v>448</v>
      </c>
      <c r="B419" s="32" t="s">
        <v>503</v>
      </c>
      <c r="C419" s="32" t="s">
        <v>504</v>
      </c>
      <c r="D419" s="23" t="s">
        <v>451</v>
      </c>
      <c r="E419" s="23" t="n">
        <v>1.5</v>
      </c>
      <c r="F419" s="33" t="n">
        <v>20</v>
      </c>
      <c r="G419" s="35" t="n">
        <v>30</v>
      </c>
    </row>
    <row r="420" customFormat="false" ht="15.75" hidden="false" customHeight="false" outlineLevel="0" collapsed="false">
      <c r="A420" s="31"/>
      <c r="B420" s="23"/>
      <c r="C420" s="36" t="s">
        <v>454</v>
      </c>
      <c r="E420" s="23"/>
      <c r="F420" s="36"/>
      <c r="G420" s="37" t="n">
        <v>886.99</v>
      </c>
    </row>
    <row r="421" customFormat="false" ht="47.25" hidden="false" customHeight="false" outlineLevel="0" collapsed="false">
      <c r="A421" s="27" t="s">
        <v>258</v>
      </c>
      <c r="B421" s="28" t="s">
        <v>259</v>
      </c>
      <c r="C421" s="28" t="s">
        <v>260</v>
      </c>
      <c r="D421" s="27" t="s">
        <v>22</v>
      </c>
      <c r="E421" s="27"/>
      <c r="F421" s="29"/>
      <c r="G421" s="30"/>
    </row>
    <row r="422" customFormat="false" ht="30" hidden="false" customHeight="false" outlineLevel="0" collapsed="false">
      <c r="A422" s="31" t="s">
        <v>455</v>
      </c>
      <c r="B422" s="32" t="s">
        <v>671</v>
      </c>
      <c r="C422" s="32" t="s">
        <v>672</v>
      </c>
      <c r="D422" s="23" t="s">
        <v>22</v>
      </c>
      <c r="E422" s="23" t="n">
        <v>1</v>
      </c>
      <c r="F422" s="33" t="n">
        <v>3.12</v>
      </c>
      <c r="G422" s="34" t="n">
        <v>3.12</v>
      </c>
    </row>
    <row r="423" customFormat="false" ht="30" hidden="false" customHeight="false" outlineLevel="0" collapsed="false">
      <c r="A423" s="31" t="s">
        <v>448</v>
      </c>
      <c r="B423" s="32" t="s">
        <v>512</v>
      </c>
      <c r="C423" s="32" t="s">
        <v>513</v>
      </c>
      <c r="D423" s="23" t="s">
        <v>451</v>
      </c>
      <c r="E423" s="23" t="n">
        <v>0.0227</v>
      </c>
      <c r="F423" s="33" t="n">
        <v>14.67</v>
      </c>
      <c r="G423" s="34" t="n">
        <v>0.33</v>
      </c>
    </row>
    <row r="424" customFormat="false" ht="30" hidden="false" customHeight="false" outlineLevel="0" collapsed="false">
      <c r="A424" s="31" t="s">
        <v>448</v>
      </c>
      <c r="B424" s="32" t="s">
        <v>501</v>
      </c>
      <c r="C424" s="32" t="s">
        <v>502</v>
      </c>
      <c r="D424" s="23" t="s">
        <v>451</v>
      </c>
      <c r="E424" s="23" t="n">
        <v>0.1621</v>
      </c>
      <c r="F424" s="33" t="n">
        <v>19.34</v>
      </c>
      <c r="G424" s="35" t="n">
        <v>3.14</v>
      </c>
    </row>
    <row r="425" customFormat="false" ht="15.75" hidden="false" customHeight="false" outlineLevel="0" collapsed="false">
      <c r="A425" s="31"/>
      <c r="B425" s="23"/>
      <c r="C425" s="36" t="s">
        <v>454</v>
      </c>
      <c r="E425" s="23"/>
      <c r="F425" s="36"/>
      <c r="G425" s="37" t="n">
        <v>6.59</v>
      </c>
    </row>
    <row r="426" customFormat="false" ht="47.25" hidden="false" customHeight="false" outlineLevel="0" collapsed="false">
      <c r="A426" s="27" t="s">
        <v>261</v>
      </c>
      <c r="B426" s="28" t="n">
        <v>95727</v>
      </c>
      <c r="C426" s="28" t="s">
        <v>263</v>
      </c>
      <c r="D426" s="27" t="s">
        <v>45</v>
      </c>
      <c r="E426" s="27"/>
      <c r="F426" s="29"/>
      <c r="G426" s="30"/>
    </row>
    <row r="427" customFormat="false" ht="15" hidden="false" customHeight="false" outlineLevel="0" collapsed="false">
      <c r="A427" s="31" t="s">
        <v>455</v>
      </c>
      <c r="B427" s="32" t="s">
        <v>673</v>
      </c>
      <c r="C427" s="32" t="s">
        <v>674</v>
      </c>
      <c r="D427" s="23" t="s">
        <v>45</v>
      </c>
      <c r="E427" s="23" t="n">
        <v>1.0481</v>
      </c>
      <c r="F427" s="33" t="n">
        <v>1.58</v>
      </c>
      <c r="G427" s="34" t="n">
        <v>1.66</v>
      </c>
    </row>
    <row r="428" customFormat="false" ht="15" hidden="false" customHeight="false" outlineLevel="0" collapsed="false">
      <c r="A428" s="31" t="s">
        <v>448</v>
      </c>
      <c r="B428" s="32" t="s">
        <v>628</v>
      </c>
      <c r="C428" s="32" t="s">
        <v>629</v>
      </c>
      <c r="D428" s="23" t="s">
        <v>451</v>
      </c>
      <c r="E428" s="23" t="n">
        <v>0.0391</v>
      </c>
      <c r="F428" s="33" t="n">
        <v>15.18</v>
      </c>
      <c r="G428" s="34" t="n">
        <v>0.59</v>
      </c>
    </row>
    <row r="429" customFormat="false" ht="15" hidden="false" customHeight="false" outlineLevel="0" collapsed="false">
      <c r="A429" s="31" t="s">
        <v>448</v>
      </c>
      <c r="B429" s="32" t="s">
        <v>503</v>
      </c>
      <c r="C429" s="32" t="s">
        <v>504</v>
      </c>
      <c r="D429" s="23" t="s">
        <v>451</v>
      </c>
      <c r="E429" s="23" t="n">
        <v>0.0391</v>
      </c>
      <c r="F429" s="33" t="n">
        <v>20</v>
      </c>
      <c r="G429" s="34" t="n">
        <v>0.78</v>
      </c>
    </row>
    <row r="430" customFormat="false" ht="60" hidden="false" customHeight="false" outlineLevel="0" collapsed="false">
      <c r="A430" s="31" t="s">
        <v>448</v>
      </c>
      <c r="B430" s="32" t="s">
        <v>675</v>
      </c>
      <c r="C430" s="32" t="s">
        <v>676</v>
      </c>
      <c r="D430" s="23" t="s">
        <v>45</v>
      </c>
      <c r="E430" s="23" t="n">
        <v>1</v>
      </c>
      <c r="F430" s="33" t="n">
        <v>2.46</v>
      </c>
      <c r="G430" s="35" t="n">
        <v>2.46</v>
      </c>
    </row>
    <row r="431" customFormat="false" ht="15.75" hidden="false" customHeight="false" outlineLevel="0" collapsed="false">
      <c r="A431" s="31"/>
      <c r="B431" s="23"/>
      <c r="C431" s="36" t="s">
        <v>497</v>
      </c>
      <c r="E431" s="23"/>
      <c r="F431" s="36"/>
      <c r="G431" s="37" t="n">
        <v>5.49</v>
      </c>
    </row>
    <row r="432" customFormat="false" ht="47.25" hidden="false" customHeight="false" outlineLevel="0" collapsed="false">
      <c r="A432" s="27" t="s">
        <v>264</v>
      </c>
      <c r="B432" s="28" t="n">
        <v>91914</v>
      </c>
      <c r="C432" s="28" t="s">
        <v>214</v>
      </c>
      <c r="D432" s="27" t="s">
        <v>22</v>
      </c>
      <c r="E432" s="27"/>
      <c r="F432" s="29"/>
      <c r="G432" s="30"/>
    </row>
    <row r="433" customFormat="false" ht="30" hidden="false" customHeight="false" outlineLevel="0" collapsed="false">
      <c r="A433" s="31" t="s">
        <v>455</v>
      </c>
      <c r="B433" s="32" t="s">
        <v>630</v>
      </c>
      <c r="C433" s="32" t="s">
        <v>631</v>
      </c>
      <c r="D433" s="23" t="s">
        <v>22</v>
      </c>
      <c r="E433" s="23" t="n">
        <v>1</v>
      </c>
      <c r="F433" s="33" t="n">
        <v>1.67</v>
      </c>
      <c r="G433" s="34" t="n">
        <v>1.67</v>
      </c>
    </row>
    <row r="434" customFormat="false" ht="15" hidden="false" customHeight="false" outlineLevel="0" collapsed="false">
      <c r="A434" s="31" t="s">
        <v>448</v>
      </c>
      <c r="B434" s="32" t="s">
        <v>628</v>
      </c>
      <c r="C434" s="32" t="s">
        <v>629</v>
      </c>
      <c r="D434" s="23" t="s">
        <v>451</v>
      </c>
      <c r="E434" s="23" t="n">
        <v>0.239</v>
      </c>
      <c r="F434" s="33" t="n">
        <v>15.18</v>
      </c>
      <c r="G434" s="34" t="n">
        <v>3.63</v>
      </c>
    </row>
    <row r="435" customFormat="false" ht="15" hidden="false" customHeight="false" outlineLevel="0" collapsed="false">
      <c r="A435" s="31" t="s">
        <v>448</v>
      </c>
      <c r="B435" s="32" t="s">
        <v>503</v>
      </c>
      <c r="C435" s="32" t="s">
        <v>504</v>
      </c>
      <c r="D435" s="23" t="s">
        <v>451</v>
      </c>
      <c r="E435" s="23" t="n">
        <v>0.239</v>
      </c>
      <c r="F435" s="33" t="n">
        <v>20</v>
      </c>
      <c r="G435" s="35" t="n">
        <v>4.78</v>
      </c>
    </row>
    <row r="436" customFormat="false" ht="15.75" hidden="false" customHeight="false" outlineLevel="0" collapsed="false">
      <c r="A436" s="31"/>
      <c r="B436" s="23"/>
      <c r="C436" s="36" t="s">
        <v>454</v>
      </c>
      <c r="E436" s="23"/>
      <c r="F436" s="36"/>
      <c r="G436" s="37" t="n">
        <v>10.08</v>
      </c>
    </row>
    <row r="437" customFormat="false" ht="15.75" hidden="false" customHeight="false" outlineLevel="0" collapsed="false">
      <c r="A437" s="27" t="s">
        <v>265</v>
      </c>
      <c r="B437" s="28" t="s">
        <v>222</v>
      </c>
      <c r="C437" s="28" t="s">
        <v>636</v>
      </c>
      <c r="D437" s="27" t="s">
        <v>22</v>
      </c>
      <c r="E437" s="27"/>
      <c r="F437" s="29"/>
      <c r="G437" s="30"/>
    </row>
    <row r="438" customFormat="false" ht="30" hidden="false" customHeight="false" outlineLevel="0" collapsed="false">
      <c r="A438" s="31" t="s">
        <v>455</v>
      </c>
      <c r="B438" s="32" t="s">
        <v>637</v>
      </c>
      <c r="C438" s="32" t="s">
        <v>638</v>
      </c>
      <c r="D438" s="23" t="s">
        <v>22</v>
      </c>
      <c r="E438" s="23" t="n">
        <v>1</v>
      </c>
      <c r="F438" s="33" t="n">
        <v>1.57</v>
      </c>
      <c r="G438" s="34" t="n">
        <v>1.57</v>
      </c>
    </row>
    <row r="439" customFormat="false" ht="30" hidden="false" customHeight="false" outlineLevel="0" collapsed="false">
      <c r="A439" s="31" t="s">
        <v>448</v>
      </c>
      <c r="B439" s="32" t="s">
        <v>512</v>
      </c>
      <c r="C439" s="32" t="s">
        <v>513</v>
      </c>
      <c r="D439" s="23" t="s">
        <v>451</v>
      </c>
      <c r="E439" s="23" t="n">
        <v>0.1</v>
      </c>
      <c r="F439" s="33" t="n">
        <v>14.67</v>
      </c>
      <c r="G439" s="34" t="n">
        <v>1.47</v>
      </c>
    </row>
    <row r="440" customFormat="false" ht="30" hidden="false" customHeight="false" outlineLevel="0" collapsed="false">
      <c r="A440" s="31" t="s">
        <v>448</v>
      </c>
      <c r="B440" s="32" t="s">
        <v>501</v>
      </c>
      <c r="C440" s="32" t="s">
        <v>502</v>
      </c>
      <c r="D440" s="23" t="s">
        <v>451</v>
      </c>
      <c r="E440" s="23" t="n">
        <v>0.1</v>
      </c>
      <c r="F440" s="33" t="n">
        <v>19.34</v>
      </c>
      <c r="G440" s="35" t="n">
        <v>1.93</v>
      </c>
    </row>
    <row r="441" customFormat="false" ht="15.75" hidden="false" customHeight="false" outlineLevel="0" collapsed="false">
      <c r="A441" s="31"/>
      <c r="B441" s="23"/>
      <c r="C441" s="36" t="s">
        <v>454</v>
      </c>
      <c r="E441" s="23"/>
      <c r="F441" s="36"/>
      <c r="G441" s="37" t="n">
        <v>4.97</v>
      </c>
    </row>
    <row r="442" customFormat="false" ht="31.5" hidden="false" customHeight="false" outlineLevel="0" collapsed="false">
      <c r="A442" s="27" t="s">
        <v>266</v>
      </c>
      <c r="B442" s="28" t="s">
        <v>677</v>
      </c>
      <c r="C442" s="28" t="s">
        <v>678</v>
      </c>
      <c r="D442" s="27" t="s">
        <v>22</v>
      </c>
      <c r="E442" s="27"/>
      <c r="F442" s="29"/>
      <c r="G442" s="30"/>
    </row>
    <row r="443" customFormat="false" ht="15" hidden="false" customHeight="false" outlineLevel="0" collapsed="false">
      <c r="A443" s="31" t="s">
        <v>455</v>
      </c>
      <c r="B443" s="32" t="s">
        <v>679</v>
      </c>
      <c r="C443" s="32" t="s">
        <v>680</v>
      </c>
      <c r="D443" s="23" t="s">
        <v>22</v>
      </c>
      <c r="E443" s="23" t="n">
        <v>1</v>
      </c>
      <c r="F443" s="33" t="n">
        <v>3.25</v>
      </c>
      <c r="G443" s="34" t="n">
        <v>3.25</v>
      </c>
    </row>
    <row r="444" customFormat="false" ht="15" hidden="false" customHeight="false" outlineLevel="0" collapsed="false">
      <c r="A444" s="31" t="s">
        <v>448</v>
      </c>
      <c r="B444" s="32" t="s">
        <v>503</v>
      </c>
      <c r="C444" s="32" t="s">
        <v>504</v>
      </c>
      <c r="D444" s="23" t="s">
        <v>451</v>
      </c>
      <c r="E444" s="23" t="n">
        <v>0.1</v>
      </c>
      <c r="F444" s="33" t="n">
        <v>20</v>
      </c>
      <c r="G444" s="35" t="n">
        <v>2</v>
      </c>
    </row>
    <row r="445" customFormat="false" ht="15.75" hidden="false" customHeight="false" outlineLevel="0" collapsed="false">
      <c r="A445" s="31"/>
      <c r="B445" s="23"/>
      <c r="C445" s="36" t="s">
        <v>454</v>
      </c>
      <c r="E445" s="23"/>
      <c r="F445" s="36"/>
      <c r="G445" s="37" t="n">
        <v>5.25</v>
      </c>
    </row>
    <row r="446" customFormat="false" ht="31.5" hidden="false" customHeight="false" outlineLevel="0" collapsed="false">
      <c r="A446" s="27" t="s">
        <v>267</v>
      </c>
      <c r="B446" s="28" t="s">
        <v>681</v>
      </c>
      <c r="C446" s="28" t="s">
        <v>682</v>
      </c>
      <c r="D446" s="27" t="s">
        <v>22</v>
      </c>
      <c r="E446" s="27"/>
      <c r="F446" s="29"/>
      <c r="G446" s="30"/>
    </row>
    <row r="447" customFormat="false" ht="30" hidden="false" customHeight="false" outlineLevel="0" collapsed="false">
      <c r="A447" s="31" t="s">
        <v>455</v>
      </c>
      <c r="B447" s="32" t="s">
        <v>683</v>
      </c>
      <c r="C447" s="32" t="s">
        <v>684</v>
      </c>
      <c r="D447" s="23" t="s">
        <v>22</v>
      </c>
      <c r="E447" s="23" t="n">
        <v>1</v>
      </c>
      <c r="F447" s="33" t="n">
        <v>1.44</v>
      </c>
      <c r="G447" s="34" t="n">
        <v>1.44</v>
      </c>
    </row>
    <row r="448" customFormat="false" ht="15" hidden="false" customHeight="false" outlineLevel="0" collapsed="false">
      <c r="A448" s="31" t="s">
        <v>448</v>
      </c>
      <c r="B448" s="32" t="s">
        <v>628</v>
      </c>
      <c r="C448" s="32" t="s">
        <v>629</v>
      </c>
      <c r="D448" s="23" t="s">
        <v>451</v>
      </c>
      <c r="E448" s="23" t="n">
        <v>0.143</v>
      </c>
      <c r="F448" s="33" t="n">
        <v>15.18</v>
      </c>
      <c r="G448" s="34" t="n">
        <v>2.17</v>
      </c>
    </row>
    <row r="449" customFormat="false" ht="15" hidden="false" customHeight="false" outlineLevel="0" collapsed="false">
      <c r="A449" s="31" t="s">
        <v>448</v>
      </c>
      <c r="B449" s="32" t="s">
        <v>503</v>
      </c>
      <c r="C449" s="32" t="s">
        <v>504</v>
      </c>
      <c r="D449" s="23" t="s">
        <v>451</v>
      </c>
      <c r="E449" s="23" t="n">
        <v>0.143</v>
      </c>
      <c r="F449" s="33" t="n">
        <v>20</v>
      </c>
      <c r="G449" s="35" t="n">
        <v>2.86</v>
      </c>
    </row>
    <row r="450" customFormat="false" ht="15.75" hidden="false" customHeight="false" outlineLevel="0" collapsed="false">
      <c r="A450" s="31"/>
      <c r="B450" s="23"/>
      <c r="C450" s="36" t="s">
        <v>454</v>
      </c>
      <c r="E450" s="23"/>
      <c r="F450" s="36"/>
      <c r="G450" s="37" t="n">
        <v>6.47</v>
      </c>
    </row>
    <row r="451" customFormat="false" ht="47.25" hidden="false" customHeight="false" outlineLevel="0" collapsed="false">
      <c r="A451" s="27" t="s">
        <v>268</v>
      </c>
      <c r="B451" s="28" t="n">
        <v>91924</v>
      </c>
      <c r="C451" s="28" t="s">
        <v>229</v>
      </c>
      <c r="D451" s="27" t="s">
        <v>45</v>
      </c>
      <c r="E451" s="27"/>
      <c r="F451" s="29"/>
      <c r="G451" s="30"/>
    </row>
    <row r="452" customFormat="false" ht="45" hidden="false" customHeight="false" outlineLevel="0" collapsed="false">
      <c r="A452" s="31" t="s">
        <v>455</v>
      </c>
      <c r="B452" s="32" t="s">
        <v>643</v>
      </c>
      <c r="C452" s="32" t="s">
        <v>644</v>
      </c>
      <c r="D452" s="23" t="s">
        <v>45</v>
      </c>
      <c r="E452" s="23" t="n">
        <v>1.19</v>
      </c>
      <c r="F452" s="33" t="n">
        <v>1.37</v>
      </c>
      <c r="G452" s="34" t="n">
        <v>1.63</v>
      </c>
    </row>
    <row r="453" customFormat="false" ht="30" hidden="false" customHeight="false" outlineLevel="0" collapsed="false">
      <c r="A453" s="31" t="s">
        <v>455</v>
      </c>
      <c r="B453" s="32" t="s">
        <v>645</v>
      </c>
      <c r="C453" s="32" t="s">
        <v>646</v>
      </c>
      <c r="D453" s="23" t="s">
        <v>22</v>
      </c>
      <c r="E453" s="23" t="n">
        <v>0.009</v>
      </c>
      <c r="F453" s="33" t="n">
        <v>3.21</v>
      </c>
      <c r="G453" s="34" t="n">
        <v>0.03</v>
      </c>
    </row>
    <row r="454" customFormat="false" ht="15" hidden="false" customHeight="false" outlineLevel="0" collapsed="false">
      <c r="A454" s="31" t="s">
        <v>448</v>
      </c>
      <c r="B454" s="32" t="s">
        <v>628</v>
      </c>
      <c r="C454" s="32" t="s">
        <v>629</v>
      </c>
      <c r="D454" s="23" t="s">
        <v>451</v>
      </c>
      <c r="E454" s="23" t="n">
        <v>0.024</v>
      </c>
      <c r="F454" s="33" t="n">
        <v>15.18</v>
      </c>
      <c r="G454" s="34" t="n">
        <v>0.36</v>
      </c>
    </row>
    <row r="455" customFormat="false" ht="15" hidden="false" customHeight="false" outlineLevel="0" collapsed="false">
      <c r="A455" s="31" t="s">
        <v>448</v>
      </c>
      <c r="B455" s="32" t="s">
        <v>503</v>
      </c>
      <c r="C455" s="32" t="s">
        <v>504</v>
      </c>
      <c r="D455" s="23" t="s">
        <v>451</v>
      </c>
      <c r="E455" s="23" t="n">
        <v>0.024</v>
      </c>
      <c r="F455" s="33" t="n">
        <v>20</v>
      </c>
      <c r="G455" s="35" t="n">
        <v>0.48</v>
      </c>
    </row>
    <row r="456" customFormat="false" ht="15.75" hidden="false" customHeight="false" outlineLevel="0" collapsed="false">
      <c r="A456" s="31"/>
      <c r="B456" s="23"/>
      <c r="C456" s="36" t="s">
        <v>497</v>
      </c>
      <c r="E456" s="23"/>
      <c r="F456" s="36"/>
      <c r="G456" s="37" t="n">
        <v>2.5</v>
      </c>
    </row>
    <row r="457" customFormat="false" ht="47.25" hidden="false" customHeight="false" outlineLevel="0" collapsed="false">
      <c r="A457" s="27" t="s">
        <v>269</v>
      </c>
      <c r="B457" s="28" t="n">
        <v>91928</v>
      </c>
      <c r="C457" s="28" t="s">
        <v>232</v>
      </c>
      <c r="D457" s="27" t="s">
        <v>45</v>
      </c>
      <c r="E457" s="27"/>
      <c r="F457" s="29"/>
      <c r="G457" s="30"/>
    </row>
    <row r="458" customFormat="false" ht="30" hidden="false" customHeight="false" outlineLevel="0" collapsed="false">
      <c r="A458" s="31" t="s">
        <v>455</v>
      </c>
      <c r="B458" s="32" t="s">
        <v>647</v>
      </c>
      <c r="C458" s="32" t="s">
        <v>648</v>
      </c>
      <c r="D458" s="23" t="s">
        <v>45</v>
      </c>
      <c r="E458" s="23" t="n">
        <v>1.19</v>
      </c>
      <c r="F458" s="33" t="n">
        <v>3.9</v>
      </c>
      <c r="G458" s="34" t="n">
        <v>4.64</v>
      </c>
    </row>
    <row r="459" customFormat="false" ht="30" hidden="false" customHeight="false" outlineLevel="0" collapsed="false">
      <c r="A459" s="31" t="s">
        <v>455</v>
      </c>
      <c r="B459" s="32" t="s">
        <v>645</v>
      </c>
      <c r="C459" s="32" t="s">
        <v>646</v>
      </c>
      <c r="D459" s="23" t="s">
        <v>22</v>
      </c>
      <c r="E459" s="23" t="n">
        <v>0.009</v>
      </c>
      <c r="F459" s="33" t="n">
        <v>3.21</v>
      </c>
      <c r="G459" s="34" t="n">
        <v>0.03</v>
      </c>
    </row>
    <row r="460" customFormat="false" ht="15" hidden="false" customHeight="false" outlineLevel="0" collapsed="false">
      <c r="A460" s="31" t="s">
        <v>448</v>
      </c>
      <c r="B460" s="32" t="s">
        <v>628</v>
      </c>
      <c r="C460" s="32" t="s">
        <v>629</v>
      </c>
      <c r="D460" s="23" t="s">
        <v>451</v>
      </c>
      <c r="E460" s="23" t="n">
        <v>0.04</v>
      </c>
      <c r="F460" s="33" t="n">
        <v>15.18</v>
      </c>
      <c r="G460" s="34" t="n">
        <v>0.61</v>
      </c>
    </row>
    <row r="461" customFormat="false" ht="15" hidden="false" customHeight="false" outlineLevel="0" collapsed="false">
      <c r="A461" s="31" t="s">
        <v>448</v>
      </c>
      <c r="B461" s="32" t="s">
        <v>503</v>
      </c>
      <c r="C461" s="32" t="s">
        <v>504</v>
      </c>
      <c r="D461" s="23" t="s">
        <v>451</v>
      </c>
      <c r="E461" s="23" t="n">
        <v>0.04</v>
      </c>
      <c r="F461" s="33" t="n">
        <v>20</v>
      </c>
      <c r="G461" s="35" t="n">
        <v>0.8</v>
      </c>
    </row>
    <row r="462" customFormat="false" ht="15.75" hidden="false" customHeight="false" outlineLevel="0" collapsed="false">
      <c r="A462" s="31"/>
      <c r="B462" s="23"/>
      <c r="C462" s="36" t="s">
        <v>497</v>
      </c>
      <c r="E462" s="23"/>
      <c r="F462" s="36"/>
      <c r="G462" s="37" t="n">
        <v>6.08</v>
      </c>
    </row>
    <row r="463" customFormat="false" ht="47.25" hidden="false" customHeight="false" outlineLevel="0" collapsed="false">
      <c r="A463" s="27" t="s">
        <v>272</v>
      </c>
      <c r="B463" s="28" t="n">
        <v>91933</v>
      </c>
      <c r="C463" s="28" t="s">
        <v>271</v>
      </c>
      <c r="D463" s="27" t="s">
        <v>45</v>
      </c>
      <c r="E463" s="27"/>
      <c r="F463" s="29"/>
      <c r="G463" s="30"/>
    </row>
    <row r="464" customFormat="false" ht="45" hidden="false" customHeight="false" outlineLevel="0" collapsed="false">
      <c r="A464" s="31" t="s">
        <v>455</v>
      </c>
      <c r="B464" s="32" t="s">
        <v>685</v>
      </c>
      <c r="C464" s="32" t="s">
        <v>686</v>
      </c>
      <c r="D464" s="23" t="s">
        <v>45</v>
      </c>
      <c r="E464" s="23" t="n">
        <v>1.19</v>
      </c>
      <c r="F464" s="33" t="n">
        <v>10.17</v>
      </c>
      <c r="G464" s="34" t="n">
        <v>12.1</v>
      </c>
    </row>
    <row r="465" customFormat="false" ht="30" hidden="false" customHeight="false" outlineLevel="0" collapsed="false">
      <c r="A465" s="31" t="s">
        <v>455</v>
      </c>
      <c r="B465" s="32" t="s">
        <v>645</v>
      </c>
      <c r="C465" s="32" t="s">
        <v>646</v>
      </c>
      <c r="D465" s="23" t="s">
        <v>22</v>
      </c>
      <c r="E465" s="23" t="n">
        <v>0.009</v>
      </c>
      <c r="F465" s="33" t="n">
        <v>3.21</v>
      </c>
      <c r="G465" s="34" t="n">
        <v>0.03</v>
      </c>
    </row>
    <row r="466" customFormat="false" ht="15" hidden="false" customHeight="false" outlineLevel="0" collapsed="false">
      <c r="A466" s="31" t="s">
        <v>448</v>
      </c>
      <c r="B466" s="32" t="s">
        <v>628</v>
      </c>
      <c r="C466" s="32" t="s">
        <v>629</v>
      </c>
      <c r="D466" s="23" t="s">
        <v>451</v>
      </c>
      <c r="E466" s="23" t="n">
        <v>0.077</v>
      </c>
      <c r="F466" s="33" t="n">
        <v>15.18</v>
      </c>
      <c r="G466" s="34" t="n">
        <v>1.17</v>
      </c>
    </row>
    <row r="467" customFormat="false" ht="15" hidden="false" customHeight="false" outlineLevel="0" collapsed="false">
      <c r="A467" s="31" t="s">
        <v>448</v>
      </c>
      <c r="B467" s="32" t="s">
        <v>503</v>
      </c>
      <c r="C467" s="32" t="s">
        <v>504</v>
      </c>
      <c r="D467" s="23" t="s">
        <v>451</v>
      </c>
      <c r="E467" s="23" t="n">
        <v>0.077</v>
      </c>
      <c r="F467" s="33" t="n">
        <v>20</v>
      </c>
      <c r="G467" s="35" t="n">
        <v>1.54</v>
      </c>
    </row>
    <row r="468" customFormat="false" ht="15.75" hidden="false" customHeight="false" outlineLevel="0" collapsed="false">
      <c r="A468" s="31"/>
      <c r="B468" s="23"/>
      <c r="C468" s="36" t="s">
        <v>497</v>
      </c>
      <c r="E468" s="23"/>
      <c r="F468" s="36"/>
      <c r="G468" s="37" t="n">
        <v>14.84</v>
      </c>
    </row>
    <row r="469" customFormat="false" ht="63" hidden="false" customHeight="false" outlineLevel="0" collapsed="false">
      <c r="A469" s="27" t="s">
        <v>275</v>
      </c>
      <c r="B469" s="28" t="s">
        <v>273</v>
      </c>
      <c r="C469" s="28" t="s">
        <v>274</v>
      </c>
      <c r="D469" s="27" t="s">
        <v>45</v>
      </c>
      <c r="E469" s="27"/>
      <c r="F469" s="29"/>
      <c r="G469" s="30"/>
    </row>
    <row r="470" customFormat="false" ht="15" hidden="false" customHeight="false" outlineLevel="0" collapsed="false">
      <c r="A470" s="31" t="s">
        <v>455</v>
      </c>
      <c r="B470" s="32" t="s">
        <v>687</v>
      </c>
      <c r="C470" s="32" t="s">
        <v>688</v>
      </c>
      <c r="D470" s="23" t="s">
        <v>45</v>
      </c>
      <c r="E470" s="23" t="n">
        <v>1.02</v>
      </c>
      <c r="F470" s="33" t="n">
        <v>3.9</v>
      </c>
      <c r="G470" s="34" t="n">
        <v>3.98</v>
      </c>
    </row>
    <row r="471" customFormat="false" ht="15" hidden="false" customHeight="false" outlineLevel="0" collapsed="false">
      <c r="A471" s="31" t="s">
        <v>448</v>
      </c>
      <c r="B471" s="32" t="s">
        <v>628</v>
      </c>
      <c r="C471" s="32" t="s">
        <v>629</v>
      </c>
      <c r="D471" s="23" t="s">
        <v>451</v>
      </c>
      <c r="E471" s="23" t="n">
        <v>0.12</v>
      </c>
      <c r="F471" s="33" t="n">
        <v>15.18</v>
      </c>
      <c r="G471" s="34" t="n">
        <v>1.82</v>
      </c>
    </row>
    <row r="472" customFormat="false" ht="15" hidden="false" customHeight="false" outlineLevel="0" collapsed="false">
      <c r="A472" s="31" t="s">
        <v>448</v>
      </c>
      <c r="B472" s="32" t="s">
        <v>503</v>
      </c>
      <c r="C472" s="32" t="s">
        <v>504</v>
      </c>
      <c r="D472" s="23" t="s">
        <v>451</v>
      </c>
      <c r="E472" s="23" t="n">
        <v>0.12</v>
      </c>
      <c r="F472" s="33" t="n">
        <v>20</v>
      </c>
      <c r="G472" s="35" t="n">
        <v>2.4</v>
      </c>
    </row>
    <row r="473" customFormat="false" ht="15.75" hidden="false" customHeight="false" outlineLevel="0" collapsed="false">
      <c r="A473" s="31"/>
      <c r="B473" s="23"/>
      <c r="C473" s="36" t="s">
        <v>497</v>
      </c>
      <c r="E473" s="23"/>
      <c r="F473" s="36"/>
      <c r="G473" s="37" t="n">
        <v>8.2</v>
      </c>
    </row>
    <row r="474" customFormat="false" ht="47.25" hidden="false" customHeight="false" outlineLevel="0" collapsed="false">
      <c r="A474" s="27" t="s">
        <v>278</v>
      </c>
      <c r="B474" s="28" t="s">
        <v>276</v>
      </c>
      <c r="C474" s="28" t="s">
        <v>277</v>
      </c>
      <c r="D474" s="27" t="s">
        <v>22</v>
      </c>
      <c r="E474" s="27"/>
      <c r="F474" s="29"/>
      <c r="G474" s="30"/>
    </row>
    <row r="475" customFormat="false" ht="15" hidden="false" customHeight="false" outlineLevel="0" collapsed="false">
      <c r="A475" s="31" t="s">
        <v>455</v>
      </c>
      <c r="B475" s="32" t="s">
        <v>689</v>
      </c>
      <c r="C475" s="32" t="s">
        <v>690</v>
      </c>
      <c r="D475" s="23" t="s">
        <v>22</v>
      </c>
      <c r="E475" s="23" t="n">
        <v>1</v>
      </c>
      <c r="F475" s="33" t="n">
        <v>6.8</v>
      </c>
      <c r="G475" s="34" t="n">
        <v>6.8</v>
      </c>
    </row>
    <row r="476" customFormat="false" ht="30" hidden="false" customHeight="false" outlineLevel="0" collapsed="false">
      <c r="A476" s="31" t="s">
        <v>455</v>
      </c>
      <c r="B476" s="32" t="s">
        <v>691</v>
      </c>
      <c r="C476" s="32" t="s">
        <v>692</v>
      </c>
      <c r="D476" s="23" t="s">
        <v>45</v>
      </c>
      <c r="E476" s="23" t="n">
        <v>2.1</v>
      </c>
      <c r="F476" s="33" t="n">
        <v>3.3</v>
      </c>
      <c r="G476" s="34" t="n">
        <v>6.93</v>
      </c>
    </row>
    <row r="477" customFormat="false" ht="45" hidden="false" customHeight="false" outlineLevel="0" collapsed="false">
      <c r="A477" s="31" t="s">
        <v>455</v>
      </c>
      <c r="B477" s="32" t="s">
        <v>641</v>
      </c>
      <c r="C477" s="32" t="s">
        <v>642</v>
      </c>
      <c r="D477" s="23" t="s">
        <v>22</v>
      </c>
      <c r="E477" s="23" t="n">
        <v>4</v>
      </c>
      <c r="F477" s="33" t="n">
        <v>0.2</v>
      </c>
      <c r="G477" s="34" t="n">
        <v>0.8</v>
      </c>
    </row>
    <row r="478" customFormat="false" ht="15" hidden="false" customHeight="false" outlineLevel="0" collapsed="false">
      <c r="A478" s="31" t="s">
        <v>455</v>
      </c>
      <c r="B478" s="32" t="s">
        <v>693</v>
      </c>
      <c r="C478" s="32" t="s">
        <v>694</v>
      </c>
      <c r="D478" s="23" t="s">
        <v>22</v>
      </c>
      <c r="E478" s="23" t="n">
        <v>1</v>
      </c>
      <c r="F478" s="33" t="n">
        <v>7.4</v>
      </c>
      <c r="G478" s="34" t="n">
        <v>7.4</v>
      </c>
    </row>
    <row r="479" customFormat="false" ht="45" hidden="false" customHeight="false" outlineLevel="0" collapsed="false">
      <c r="A479" s="31" t="s">
        <v>455</v>
      </c>
      <c r="B479" s="32" t="s">
        <v>695</v>
      </c>
      <c r="C479" s="32" t="s">
        <v>696</v>
      </c>
      <c r="D479" s="23" t="s">
        <v>45</v>
      </c>
      <c r="E479" s="23" t="n">
        <v>6.3</v>
      </c>
      <c r="F479" s="33" t="n">
        <v>2.18</v>
      </c>
      <c r="G479" s="34" t="n">
        <v>13.73</v>
      </c>
    </row>
    <row r="480" customFormat="false" ht="30" hidden="false" customHeight="false" outlineLevel="0" collapsed="false">
      <c r="A480" s="31" t="s">
        <v>455</v>
      </c>
      <c r="B480" s="32" t="s">
        <v>697</v>
      </c>
      <c r="C480" s="32" t="s">
        <v>698</v>
      </c>
      <c r="D480" s="23" t="s">
        <v>22</v>
      </c>
      <c r="E480" s="23" t="n">
        <v>0.15</v>
      </c>
      <c r="F480" s="33" t="n">
        <v>8.5</v>
      </c>
      <c r="G480" s="34" t="n">
        <v>1.28</v>
      </c>
    </row>
    <row r="481" customFormat="false" ht="15" hidden="false" customHeight="false" outlineLevel="0" collapsed="false">
      <c r="A481" s="31" t="s">
        <v>448</v>
      </c>
      <c r="B481" s="32" t="s">
        <v>628</v>
      </c>
      <c r="C481" s="32" t="s">
        <v>629</v>
      </c>
      <c r="D481" s="23" t="s">
        <v>451</v>
      </c>
      <c r="E481" s="23" t="n">
        <v>1.4</v>
      </c>
      <c r="F481" s="33" t="n">
        <v>15.18</v>
      </c>
      <c r="G481" s="34" t="n">
        <v>21.25</v>
      </c>
    </row>
    <row r="482" customFormat="false" ht="15" hidden="false" customHeight="false" outlineLevel="0" collapsed="false">
      <c r="A482" s="31" t="s">
        <v>448</v>
      </c>
      <c r="B482" s="32" t="s">
        <v>503</v>
      </c>
      <c r="C482" s="32" t="s">
        <v>504</v>
      </c>
      <c r="D482" s="23" t="s">
        <v>451</v>
      </c>
      <c r="E482" s="23" t="n">
        <v>1.75</v>
      </c>
      <c r="F482" s="33" t="n">
        <v>20</v>
      </c>
      <c r="G482" s="35" t="n">
        <v>35</v>
      </c>
    </row>
    <row r="483" customFormat="false" ht="15.75" hidden="false" customHeight="false" outlineLevel="0" collapsed="false">
      <c r="A483" s="31"/>
      <c r="B483" s="23"/>
      <c r="C483" s="36" t="s">
        <v>454</v>
      </c>
      <c r="E483" s="23"/>
      <c r="F483" s="36"/>
      <c r="G483" s="37" t="n">
        <v>93.19</v>
      </c>
    </row>
    <row r="484" customFormat="false" ht="31.5" hidden="false" customHeight="false" outlineLevel="0" collapsed="false">
      <c r="A484" s="27" t="s">
        <v>281</v>
      </c>
      <c r="B484" s="28" t="n">
        <v>93653</v>
      </c>
      <c r="C484" s="28" t="s">
        <v>280</v>
      </c>
      <c r="D484" s="27" t="s">
        <v>22</v>
      </c>
      <c r="E484" s="27"/>
      <c r="F484" s="29"/>
      <c r="G484" s="30"/>
    </row>
    <row r="485" customFormat="false" ht="30" hidden="false" customHeight="false" outlineLevel="0" collapsed="false">
      <c r="A485" s="31" t="s">
        <v>455</v>
      </c>
      <c r="B485" s="32" t="s">
        <v>699</v>
      </c>
      <c r="C485" s="32" t="s">
        <v>700</v>
      </c>
      <c r="D485" s="23" t="s">
        <v>22</v>
      </c>
      <c r="E485" s="23" t="n">
        <v>1</v>
      </c>
      <c r="F485" s="33" t="n">
        <v>0.57</v>
      </c>
      <c r="G485" s="34" t="n">
        <v>0.57</v>
      </c>
    </row>
    <row r="486" customFormat="false" ht="15" hidden="false" customHeight="false" outlineLevel="0" collapsed="false">
      <c r="A486" s="31" t="s">
        <v>455</v>
      </c>
      <c r="B486" s="32" t="s">
        <v>701</v>
      </c>
      <c r="C486" s="32" t="s">
        <v>702</v>
      </c>
      <c r="D486" s="23" t="s">
        <v>22</v>
      </c>
      <c r="E486" s="23" t="n">
        <v>1</v>
      </c>
      <c r="F486" s="33" t="n">
        <v>5.79</v>
      </c>
      <c r="G486" s="34" t="n">
        <v>5.79</v>
      </c>
    </row>
    <row r="487" customFormat="false" ht="15" hidden="false" customHeight="false" outlineLevel="0" collapsed="false">
      <c r="A487" s="31" t="s">
        <v>448</v>
      </c>
      <c r="B487" s="32" t="s">
        <v>628</v>
      </c>
      <c r="C487" s="32" t="s">
        <v>629</v>
      </c>
      <c r="D487" s="23" t="s">
        <v>451</v>
      </c>
      <c r="E487" s="23" t="n">
        <v>0.035</v>
      </c>
      <c r="F487" s="33" t="n">
        <v>15.18</v>
      </c>
      <c r="G487" s="34" t="n">
        <v>0.53</v>
      </c>
    </row>
    <row r="488" customFormat="false" ht="15" hidden="false" customHeight="false" outlineLevel="0" collapsed="false">
      <c r="A488" s="31" t="s">
        <v>448</v>
      </c>
      <c r="B488" s="32" t="s">
        <v>503</v>
      </c>
      <c r="C488" s="32" t="s">
        <v>504</v>
      </c>
      <c r="D488" s="23" t="s">
        <v>451</v>
      </c>
      <c r="E488" s="23" t="n">
        <v>0.035</v>
      </c>
      <c r="F488" s="33" t="n">
        <v>20</v>
      </c>
      <c r="G488" s="35" t="n">
        <v>0.7</v>
      </c>
    </row>
    <row r="489" customFormat="false" ht="15.75" hidden="false" customHeight="false" outlineLevel="0" collapsed="false">
      <c r="A489" s="31"/>
      <c r="B489" s="23"/>
      <c r="C489" s="36" t="s">
        <v>454</v>
      </c>
      <c r="E489" s="23"/>
      <c r="F489" s="36"/>
      <c r="G489" s="37" t="n">
        <v>7.59</v>
      </c>
    </row>
    <row r="490" customFormat="false" ht="31.5" hidden="false" customHeight="false" outlineLevel="0" collapsed="false">
      <c r="A490" s="27" t="s">
        <v>284</v>
      </c>
      <c r="B490" s="28" t="s">
        <v>282</v>
      </c>
      <c r="C490" s="28" t="s">
        <v>283</v>
      </c>
      <c r="D490" s="27" t="s">
        <v>22</v>
      </c>
      <c r="E490" s="27"/>
      <c r="F490" s="29"/>
      <c r="G490" s="30"/>
    </row>
    <row r="491" customFormat="false" ht="15" hidden="false" customHeight="false" outlineLevel="0" collapsed="false">
      <c r="A491" s="31" t="s">
        <v>455</v>
      </c>
      <c r="B491" s="32" t="s">
        <v>703</v>
      </c>
      <c r="C491" s="32" t="s">
        <v>704</v>
      </c>
      <c r="D491" s="23" t="s">
        <v>22</v>
      </c>
      <c r="E491" s="23" t="n">
        <v>1</v>
      </c>
      <c r="F491" s="33" t="n">
        <v>0.05</v>
      </c>
      <c r="G491" s="34" t="n">
        <v>0.05</v>
      </c>
    </row>
    <row r="492" customFormat="false" ht="15" hidden="false" customHeight="false" outlineLevel="0" collapsed="false">
      <c r="A492" s="31" t="s">
        <v>448</v>
      </c>
      <c r="B492" s="32" t="s">
        <v>503</v>
      </c>
      <c r="C492" s="32" t="s">
        <v>504</v>
      </c>
      <c r="D492" s="23" t="s">
        <v>451</v>
      </c>
      <c r="E492" s="23" t="n">
        <v>0.033</v>
      </c>
      <c r="F492" s="33" t="n">
        <v>20</v>
      </c>
      <c r="G492" s="35" t="n">
        <v>0.66</v>
      </c>
    </row>
    <row r="493" customFormat="false" ht="15.75" hidden="false" customHeight="false" outlineLevel="0" collapsed="false">
      <c r="A493" s="31"/>
      <c r="B493" s="23"/>
      <c r="C493" s="36" t="s">
        <v>454</v>
      </c>
      <c r="E493" s="23"/>
      <c r="F493" s="36"/>
      <c r="G493" s="37" t="n">
        <v>0.71</v>
      </c>
    </row>
    <row r="494" customFormat="false" ht="47.25" hidden="false" customHeight="false" outlineLevel="0" collapsed="false">
      <c r="A494" s="27" t="s">
        <v>705</v>
      </c>
      <c r="B494" s="28" t="s">
        <v>285</v>
      </c>
      <c r="C494" s="28" t="s">
        <v>286</v>
      </c>
      <c r="D494" s="27" t="s">
        <v>22</v>
      </c>
      <c r="E494" s="27"/>
      <c r="F494" s="29"/>
      <c r="G494" s="30"/>
    </row>
    <row r="495" customFormat="false" ht="30" hidden="false" customHeight="false" outlineLevel="0" collapsed="false">
      <c r="A495" s="31" t="s">
        <v>455</v>
      </c>
      <c r="B495" s="32" t="s">
        <v>661</v>
      </c>
      <c r="C495" s="32" t="s">
        <v>662</v>
      </c>
      <c r="D495" s="23" t="s">
        <v>22</v>
      </c>
      <c r="E495" s="23" t="n">
        <v>1</v>
      </c>
      <c r="F495" s="33" t="n">
        <v>23.4</v>
      </c>
      <c r="G495" s="34" t="n">
        <v>23.4</v>
      </c>
    </row>
    <row r="496" customFormat="false" ht="15" hidden="false" customHeight="false" outlineLevel="0" collapsed="false">
      <c r="A496" s="31" t="s">
        <v>448</v>
      </c>
      <c r="B496" s="32" t="s">
        <v>479</v>
      </c>
      <c r="C496" s="32" t="s">
        <v>480</v>
      </c>
      <c r="D496" s="23" t="s">
        <v>451</v>
      </c>
      <c r="E496" s="23" t="n">
        <v>0.2</v>
      </c>
      <c r="F496" s="33" t="n">
        <v>15.6</v>
      </c>
      <c r="G496" s="34" t="n">
        <v>3.12</v>
      </c>
    </row>
    <row r="497" customFormat="false" ht="15" hidden="false" customHeight="false" outlineLevel="0" collapsed="false">
      <c r="A497" s="31" t="s">
        <v>448</v>
      </c>
      <c r="B497" s="32" t="s">
        <v>505</v>
      </c>
      <c r="C497" s="32" t="s">
        <v>506</v>
      </c>
      <c r="D497" s="23" t="s">
        <v>451</v>
      </c>
      <c r="E497" s="23" t="n">
        <v>0.2</v>
      </c>
      <c r="F497" s="33" t="n">
        <v>19.82</v>
      </c>
      <c r="G497" s="35" t="n">
        <v>3.96</v>
      </c>
    </row>
    <row r="498" customFormat="false" ht="15.75" hidden="false" customHeight="false" outlineLevel="0" collapsed="false">
      <c r="A498" s="31"/>
      <c r="B498" s="23"/>
      <c r="C498" s="36" t="s">
        <v>454</v>
      </c>
      <c r="E498" s="23"/>
      <c r="F498" s="36"/>
      <c r="G498" s="37" t="n">
        <v>30.48</v>
      </c>
    </row>
    <row r="499" customFormat="false" ht="31.5" hidden="false" customHeight="false" outlineLevel="0" collapsed="false">
      <c r="A499" s="27" t="s">
        <v>288</v>
      </c>
      <c r="B499" s="28" t="s">
        <v>289</v>
      </c>
      <c r="C499" s="28" t="s">
        <v>290</v>
      </c>
      <c r="D499" s="27" t="s">
        <v>22</v>
      </c>
      <c r="E499" s="27"/>
      <c r="F499" s="29"/>
      <c r="G499" s="30"/>
    </row>
    <row r="500" customFormat="false" ht="30" hidden="false" customHeight="false" outlineLevel="0" collapsed="false">
      <c r="A500" s="31" t="s">
        <v>455</v>
      </c>
      <c r="B500" s="32" t="s">
        <v>706</v>
      </c>
      <c r="C500" s="32" t="s">
        <v>707</v>
      </c>
      <c r="D500" s="23" t="s">
        <v>22</v>
      </c>
      <c r="E500" s="23" t="n">
        <v>1</v>
      </c>
      <c r="F500" s="33" t="n">
        <v>175</v>
      </c>
      <c r="G500" s="34" t="n">
        <v>175</v>
      </c>
    </row>
    <row r="501" customFormat="false" ht="15" hidden="false" customHeight="false" outlineLevel="0" collapsed="false">
      <c r="A501" s="31" t="s">
        <v>448</v>
      </c>
      <c r="B501" s="32" t="s">
        <v>505</v>
      </c>
      <c r="C501" s="32" t="s">
        <v>506</v>
      </c>
      <c r="D501" s="23" t="s">
        <v>451</v>
      </c>
      <c r="E501" s="23" t="n">
        <v>0.5</v>
      </c>
      <c r="F501" s="33" t="n">
        <v>19.82</v>
      </c>
      <c r="G501" s="34" t="n">
        <v>9.91</v>
      </c>
    </row>
    <row r="502" customFormat="false" ht="15" hidden="false" customHeight="false" outlineLevel="0" collapsed="false">
      <c r="A502" s="31" t="s">
        <v>448</v>
      </c>
      <c r="B502" s="32" t="s">
        <v>479</v>
      </c>
      <c r="C502" s="32" t="s">
        <v>480</v>
      </c>
      <c r="D502" s="23" t="s">
        <v>451</v>
      </c>
      <c r="E502" s="23" t="n">
        <v>0.5</v>
      </c>
      <c r="F502" s="33" t="n">
        <v>15.6</v>
      </c>
      <c r="G502" s="35" t="n">
        <v>7.8</v>
      </c>
    </row>
    <row r="503" customFormat="false" ht="15.75" hidden="false" customHeight="false" outlineLevel="0" collapsed="false">
      <c r="A503" s="31"/>
      <c r="B503" s="23"/>
      <c r="C503" s="36" t="s">
        <v>454</v>
      </c>
      <c r="E503" s="23"/>
      <c r="F503" s="36"/>
      <c r="G503" s="37" t="n">
        <v>192.71</v>
      </c>
    </row>
    <row r="504" customFormat="false" ht="31.5" hidden="false" customHeight="false" outlineLevel="0" collapsed="false">
      <c r="A504" s="27" t="s">
        <v>291</v>
      </c>
      <c r="B504" s="28" t="n">
        <v>83635</v>
      </c>
      <c r="C504" s="28" t="s">
        <v>293</v>
      </c>
      <c r="D504" s="27" t="s">
        <v>22</v>
      </c>
      <c r="E504" s="27"/>
      <c r="F504" s="29"/>
      <c r="G504" s="30"/>
    </row>
    <row r="505" customFormat="false" ht="30" hidden="false" customHeight="false" outlineLevel="0" collapsed="false">
      <c r="A505" s="31" t="s">
        <v>455</v>
      </c>
      <c r="B505" s="32" t="s">
        <v>708</v>
      </c>
      <c r="C505" s="32" t="s">
        <v>709</v>
      </c>
      <c r="D505" s="23" t="s">
        <v>22</v>
      </c>
      <c r="E505" s="23" t="n">
        <v>1</v>
      </c>
      <c r="F505" s="33" t="n">
        <v>200</v>
      </c>
      <c r="G505" s="34" t="n">
        <v>200</v>
      </c>
    </row>
    <row r="506" customFormat="false" ht="15" hidden="false" customHeight="false" outlineLevel="0" collapsed="false">
      <c r="A506" s="31" t="s">
        <v>448</v>
      </c>
      <c r="B506" s="32" t="s">
        <v>505</v>
      </c>
      <c r="C506" s="32" t="s">
        <v>506</v>
      </c>
      <c r="D506" s="23" t="s">
        <v>451</v>
      </c>
      <c r="E506" s="23" t="n">
        <v>0.5</v>
      </c>
      <c r="F506" s="33" t="n">
        <v>19.82</v>
      </c>
      <c r="G506" s="34" t="n">
        <v>9.91</v>
      </c>
    </row>
    <row r="507" customFormat="false" ht="15" hidden="false" customHeight="false" outlineLevel="0" collapsed="false">
      <c r="A507" s="31" t="s">
        <v>448</v>
      </c>
      <c r="B507" s="32" t="s">
        <v>479</v>
      </c>
      <c r="C507" s="32" t="s">
        <v>480</v>
      </c>
      <c r="D507" s="23" t="s">
        <v>451</v>
      </c>
      <c r="E507" s="23" t="n">
        <v>0.5</v>
      </c>
      <c r="F507" s="33" t="n">
        <v>15.6</v>
      </c>
      <c r="G507" s="35" t="n">
        <v>7.8</v>
      </c>
    </row>
    <row r="508" customFormat="false" ht="15.75" hidden="false" customHeight="false" outlineLevel="0" collapsed="false">
      <c r="A508" s="31"/>
      <c r="B508" s="23"/>
      <c r="C508" s="36" t="s">
        <v>454</v>
      </c>
      <c r="E508" s="23"/>
      <c r="F508" s="36"/>
      <c r="G508" s="37" t="n">
        <v>217.71</v>
      </c>
    </row>
    <row r="509" customFormat="false" ht="15.75" hidden="false" customHeight="false" outlineLevel="0" collapsed="false">
      <c r="A509" s="27" t="s">
        <v>294</v>
      </c>
      <c r="B509" s="28" t="n">
        <v>72554</v>
      </c>
      <c r="C509" s="28" t="s">
        <v>296</v>
      </c>
      <c r="D509" s="27" t="s">
        <v>22</v>
      </c>
      <c r="E509" s="27"/>
      <c r="F509" s="29"/>
      <c r="G509" s="30"/>
    </row>
    <row r="510" customFormat="false" ht="45" hidden="false" customHeight="false" outlineLevel="0" collapsed="false">
      <c r="A510" s="31" t="s">
        <v>455</v>
      </c>
      <c r="B510" s="32" t="s">
        <v>710</v>
      </c>
      <c r="C510" s="32" t="s">
        <v>711</v>
      </c>
      <c r="D510" s="23" t="s">
        <v>22</v>
      </c>
      <c r="E510" s="23" t="n">
        <v>1</v>
      </c>
      <c r="F510" s="33" t="n">
        <v>0.29</v>
      </c>
      <c r="G510" s="34" t="n">
        <v>0.29</v>
      </c>
    </row>
    <row r="511" customFormat="false" ht="30" hidden="false" customHeight="false" outlineLevel="0" collapsed="false">
      <c r="A511" s="31" t="s">
        <v>455</v>
      </c>
      <c r="B511" s="32" t="s">
        <v>712</v>
      </c>
      <c r="C511" s="32" t="s">
        <v>713</v>
      </c>
      <c r="D511" s="23" t="s">
        <v>22</v>
      </c>
      <c r="E511" s="23" t="n">
        <v>1</v>
      </c>
      <c r="F511" s="33" t="n">
        <v>600</v>
      </c>
      <c r="G511" s="34" t="n">
        <v>600</v>
      </c>
    </row>
    <row r="512" customFormat="false" ht="30" hidden="false" customHeight="false" outlineLevel="0" collapsed="false">
      <c r="A512" s="31" t="s">
        <v>448</v>
      </c>
      <c r="B512" s="32" t="s">
        <v>501</v>
      </c>
      <c r="C512" s="32" t="s">
        <v>502</v>
      </c>
      <c r="D512" s="23" t="s">
        <v>451</v>
      </c>
      <c r="E512" s="23" t="n">
        <v>0.3</v>
      </c>
      <c r="F512" s="33" t="n">
        <v>19.34</v>
      </c>
      <c r="G512" s="34" t="n">
        <v>5.8</v>
      </c>
    </row>
    <row r="513" customFormat="false" ht="15" hidden="false" customHeight="false" outlineLevel="0" collapsed="false">
      <c r="A513" s="31" t="s">
        <v>448</v>
      </c>
      <c r="B513" s="32" t="s">
        <v>479</v>
      </c>
      <c r="C513" s="32" t="s">
        <v>480</v>
      </c>
      <c r="D513" s="23" t="s">
        <v>451</v>
      </c>
      <c r="E513" s="23" t="n">
        <v>0.3</v>
      </c>
      <c r="F513" s="33" t="n">
        <v>15.6</v>
      </c>
      <c r="G513" s="35" t="n">
        <v>4.68</v>
      </c>
    </row>
    <row r="514" customFormat="false" ht="15.75" hidden="false" customHeight="false" outlineLevel="0" collapsed="false">
      <c r="A514" s="31"/>
      <c r="B514" s="23"/>
      <c r="C514" s="36" t="s">
        <v>454</v>
      </c>
      <c r="E514" s="23"/>
      <c r="F514" s="36"/>
      <c r="G514" s="37" t="n">
        <v>610.77</v>
      </c>
    </row>
    <row r="515" customFormat="false" ht="31.5" hidden="false" customHeight="false" outlineLevel="0" collapsed="false">
      <c r="A515" s="27" t="s">
        <v>297</v>
      </c>
      <c r="B515" s="28" t="s">
        <v>298</v>
      </c>
      <c r="C515" s="28" t="s">
        <v>299</v>
      </c>
      <c r="D515" s="27" t="s">
        <v>22</v>
      </c>
      <c r="E515" s="27"/>
      <c r="F515" s="29"/>
      <c r="G515" s="30"/>
    </row>
    <row r="516" customFormat="false" ht="45" hidden="false" customHeight="false" outlineLevel="0" collapsed="false">
      <c r="A516" s="31" t="s">
        <v>455</v>
      </c>
      <c r="B516" s="32" t="s">
        <v>710</v>
      </c>
      <c r="C516" s="32" t="s">
        <v>711</v>
      </c>
      <c r="D516" s="23" t="s">
        <v>22</v>
      </c>
      <c r="E516" s="23" t="n">
        <v>1</v>
      </c>
      <c r="F516" s="33" t="n">
        <v>0.29</v>
      </c>
      <c r="G516" s="34" t="n">
        <v>0.29</v>
      </c>
    </row>
    <row r="517" customFormat="false" ht="30" hidden="false" customHeight="false" outlineLevel="0" collapsed="false">
      <c r="A517" s="31" t="s">
        <v>448</v>
      </c>
      <c r="B517" s="32" t="s">
        <v>501</v>
      </c>
      <c r="C517" s="32" t="s">
        <v>502</v>
      </c>
      <c r="D517" s="23" t="s">
        <v>451</v>
      </c>
      <c r="E517" s="23" t="n">
        <v>0.3</v>
      </c>
      <c r="F517" s="33" t="n">
        <v>19.34</v>
      </c>
      <c r="G517" s="34" t="n">
        <v>5.8</v>
      </c>
    </row>
    <row r="518" customFormat="false" ht="15" hidden="false" customHeight="false" outlineLevel="0" collapsed="false">
      <c r="A518" s="31" t="s">
        <v>448</v>
      </c>
      <c r="B518" s="32" t="s">
        <v>479</v>
      </c>
      <c r="C518" s="32" t="s">
        <v>480</v>
      </c>
      <c r="D518" s="23" t="s">
        <v>451</v>
      </c>
      <c r="E518" s="23" t="n">
        <v>0.3</v>
      </c>
      <c r="F518" s="33" t="n">
        <v>15.6</v>
      </c>
      <c r="G518" s="35" t="n">
        <v>4.68</v>
      </c>
    </row>
    <row r="519" customFormat="false" ht="15.75" hidden="false" customHeight="false" outlineLevel="0" collapsed="false">
      <c r="A519" s="31"/>
      <c r="B519" s="23"/>
      <c r="C519" s="36" t="s">
        <v>454</v>
      </c>
      <c r="E519" s="23"/>
      <c r="F519" s="36"/>
      <c r="G519" s="37" t="n">
        <v>10.77</v>
      </c>
    </row>
    <row r="520" customFormat="false" ht="15.75" hidden="false" customHeight="false" outlineLevel="0" collapsed="false">
      <c r="A520" s="27" t="s">
        <v>300</v>
      </c>
      <c r="B520" s="28" t="s">
        <v>301</v>
      </c>
      <c r="C520" s="28" t="s">
        <v>302</v>
      </c>
      <c r="D520" s="27" t="s">
        <v>22</v>
      </c>
      <c r="E520" s="27"/>
      <c r="F520" s="29"/>
      <c r="G520" s="30"/>
    </row>
    <row r="521" customFormat="false" ht="15" hidden="false" customHeight="false" outlineLevel="0" collapsed="false">
      <c r="A521" s="31" t="s">
        <v>455</v>
      </c>
      <c r="B521" s="32" t="s">
        <v>714</v>
      </c>
      <c r="C521" s="32" t="s">
        <v>715</v>
      </c>
      <c r="D521" s="23" t="s">
        <v>22</v>
      </c>
      <c r="E521" s="23" t="n">
        <v>1</v>
      </c>
      <c r="F521" s="33" t="n">
        <v>43.56</v>
      </c>
      <c r="G521" s="34" t="n">
        <v>43.56</v>
      </c>
    </row>
    <row r="522" customFormat="false" ht="30" hidden="false" customHeight="false" outlineLevel="0" collapsed="false">
      <c r="A522" s="31" t="s">
        <v>448</v>
      </c>
      <c r="B522" s="32" t="s">
        <v>501</v>
      </c>
      <c r="C522" s="32" t="s">
        <v>502</v>
      </c>
      <c r="D522" s="23" t="s">
        <v>451</v>
      </c>
      <c r="E522" s="23" t="n">
        <v>0.1</v>
      </c>
      <c r="F522" s="33" t="n">
        <v>19.34</v>
      </c>
      <c r="G522" s="34" t="n">
        <v>1.93</v>
      </c>
    </row>
    <row r="523" customFormat="false" ht="15" hidden="false" customHeight="false" outlineLevel="0" collapsed="false">
      <c r="A523" s="31" t="s">
        <v>448</v>
      </c>
      <c r="B523" s="32" t="s">
        <v>479</v>
      </c>
      <c r="C523" s="32" t="s">
        <v>480</v>
      </c>
      <c r="D523" s="23" t="s">
        <v>451</v>
      </c>
      <c r="E523" s="23" t="n">
        <v>0.1</v>
      </c>
      <c r="F523" s="33" t="n">
        <v>15.6</v>
      </c>
      <c r="G523" s="35" t="n">
        <v>1.56</v>
      </c>
    </row>
    <row r="524" customFormat="false" ht="15.75" hidden="false" customHeight="false" outlineLevel="0" collapsed="false">
      <c r="A524" s="31"/>
      <c r="B524" s="23"/>
      <c r="C524" s="36" t="s">
        <v>454</v>
      </c>
      <c r="E524" s="23"/>
      <c r="F524" s="36"/>
      <c r="G524" s="37" t="n">
        <v>47.05</v>
      </c>
    </row>
    <row r="525" customFormat="false" ht="15.75" hidden="false" customHeight="false" outlineLevel="0" collapsed="false">
      <c r="A525" s="27" t="s">
        <v>303</v>
      </c>
      <c r="B525" s="28" t="s">
        <v>304</v>
      </c>
      <c r="C525" s="28" t="s">
        <v>305</v>
      </c>
      <c r="D525" s="27" t="s">
        <v>22</v>
      </c>
      <c r="E525" s="27"/>
      <c r="F525" s="29"/>
      <c r="G525" s="30"/>
    </row>
    <row r="526" customFormat="false" ht="15" hidden="false" customHeight="false" outlineLevel="0" collapsed="false">
      <c r="A526" s="31" t="s">
        <v>455</v>
      </c>
      <c r="B526" s="32" t="s">
        <v>716</v>
      </c>
      <c r="C526" s="32" t="s">
        <v>717</v>
      </c>
      <c r="D526" s="23" t="s">
        <v>22</v>
      </c>
      <c r="E526" s="23" t="n">
        <v>1</v>
      </c>
      <c r="F526" s="33" t="n">
        <v>17.39</v>
      </c>
      <c r="G526" s="34" t="n">
        <v>17.39</v>
      </c>
    </row>
    <row r="527" customFormat="false" ht="30" hidden="false" customHeight="false" outlineLevel="0" collapsed="false">
      <c r="A527" s="31" t="s">
        <v>455</v>
      </c>
      <c r="B527" s="32" t="s">
        <v>718</v>
      </c>
      <c r="C527" s="32" t="s">
        <v>719</v>
      </c>
      <c r="D527" s="23" t="s">
        <v>45</v>
      </c>
      <c r="E527" s="23" t="n">
        <v>1</v>
      </c>
      <c r="F527" s="33" t="n">
        <v>1.82</v>
      </c>
      <c r="G527" s="34" t="n">
        <v>1.82</v>
      </c>
    </row>
    <row r="528" customFormat="false" ht="15" hidden="false" customHeight="false" outlineLevel="0" collapsed="false">
      <c r="A528" s="31" t="s">
        <v>448</v>
      </c>
      <c r="B528" s="32" t="s">
        <v>479</v>
      </c>
      <c r="C528" s="32" t="s">
        <v>480</v>
      </c>
      <c r="D528" s="23" t="s">
        <v>451</v>
      </c>
      <c r="E528" s="23" t="n">
        <v>0.2</v>
      </c>
      <c r="F528" s="33" t="n">
        <v>15.6</v>
      </c>
      <c r="G528" s="35" t="n">
        <v>3.12</v>
      </c>
    </row>
    <row r="529" customFormat="false" ht="15.75" hidden="false" customHeight="false" outlineLevel="0" collapsed="false">
      <c r="A529" s="31"/>
      <c r="B529" s="23"/>
      <c r="C529" s="36" t="s">
        <v>454</v>
      </c>
      <c r="E529" s="23"/>
      <c r="F529" s="36"/>
      <c r="G529" s="37" t="n">
        <v>22.33</v>
      </c>
    </row>
    <row r="530" customFormat="false" ht="63" hidden="false" customHeight="false" outlineLevel="0" collapsed="false">
      <c r="A530" s="27" t="s">
        <v>306</v>
      </c>
      <c r="B530" s="28" t="s">
        <v>307</v>
      </c>
      <c r="C530" s="28" t="s">
        <v>308</v>
      </c>
      <c r="D530" s="27" t="s">
        <v>49</v>
      </c>
      <c r="E530" s="27"/>
      <c r="F530" s="29"/>
      <c r="G530" s="30"/>
    </row>
    <row r="531" customFormat="false" ht="30" hidden="false" customHeight="false" outlineLevel="0" collapsed="false">
      <c r="A531" s="31" t="s">
        <v>455</v>
      </c>
      <c r="B531" s="32" t="s">
        <v>720</v>
      </c>
      <c r="C531" s="32" t="s">
        <v>721</v>
      </c>
      <c r="D531" s="23" t="s">
        <v>49</v>
      </c>
      <c r="E531" s="23" t="n">
        <v>1</v>
      </c>
      <c r="F531" s="33" t="n">
        <v>109.75</v>
      </c>
      <c r="G531" s="35" t="n">
        <v>109.75</v>
      </c>
    </row>
    <row r="532" customFormat="false" ht="15.75" hidden="false" customHeight="false" outlineLevel="0" collapsed="false">
      <c r="A532" s="31"/>
      <c r="B532" s="23"/>
      <c r="C532" s="36" t="s">
        <v>498</v>
      </c>
      <c r="E532" s="23"/>
      <c r="F532" s="36"/>
      <c r="G532" s="37" t="n">
        <v>109.75</v>
      </c>
    </row>
    <row r="533" customFormat="false" ht="63" hidden="false" customHeight="false" outlineLevel="0" collapsed="false">
      <c r="A533" s="27" t="s">
        <v>310</v>
      </c>
      <c r="B533" s="28" t="s">
        <v>311</v>
      </c>
      <c r="C533" s="28" t="s">
        <v>722</v>
      </c>
      <c r="D533" s="27" t="s">
        <v>22</v>
      </c>
      <c r="E533" s="27"/>
      <c r="F533" s="29"/>
      <c r="G533" s="30"/>
    </row>
    <row r="534" customFormat="false" ht="165" hidden="false" customHeight="false" outlineLevel="0" collapsed="false">
      <c r="A534" s="31" t="s">
        <v>455</v>
      </c>
      <c r="B534" s="32" t="s">
        <v>723</v>
      </c>
      <c r="C534" s="32" t="s">
        <v>724</v>
      </c>
      <c r="D534" s="23" t="s">
        <v>22</v>
      </c>
      <c r="E534" s="23" t="n">
        <v>1</v>
      </c>
      <c r="F534" s="33" t="n">
        <v>2554.56</v>
      </c>
      <c r="G534" s="34" t="n">
        <v>2554.56</v>
      </c>
    </row>
    <row r="535" customFormat="false" ht="15" hidden="false" customHeight="false" outlineLevel="0" collapsed="false">
      <c r="A535" s="31" t="s">
        <v>448</v>
      </c>
      <c r="B535" s="32" t="s">
        <v>503</v>
      </c>
      <c r="C535" s="32" t="s">
        <v>504</v>
      </c>
      <c r="D535" s="23" t="s">
        <v>451</v>
      </c>
      <c r="E535" s="23" t="n">
        <v>1</v>
      </c>
      <c r="F535" s="33" t="n">
        <v>20</v>
      </c>
      <c r="G535" s="35" t="n">
        <v>20</v>
      </c>
    </row>
    <row r="536" customFormat="false" ht="15.75" hidden="false" customHeight="false" outlineLevel="0" collapsed="false">
      <c r="A536" s="31"/>
      <c r="B536" s="23"/>
      <c r="C536" s="36" t="s">
        <v>454</v>
      </c>
      <c r="E536" s="23"/>
      <c r="F536" s="36"/>
      <c r="G536" s="37" t="n">
        <v>2574.56</v>
      </c>
    </row>
    <row r="537" customFormat="false" ht="47.25" hidden="false" customHeight="false" outlineLevel="0" collapsed="false">
      <c r="A537" s="27" t="s">
        <v>313</v>
      </c>
      <c r="B537" s="28" t="s">
        <v>314</v>
      </c>
      <c r="C537" s="28" t="s">
        <v>725</v>
      </c>
      <c r="D537" s="27" t="s">
        <v>22</v>
      </c>
      <c r="E537" s="27"/>
      <c r="F537" s="29"/>
      <c r="G537" s="30"/>
    </row>
    <row r="538" customFormat="false" ht="15" hidden="false" customHeight="false" outlineLevel="0" collapsed="false">
      <c r="A538" s="31" t="s">
        <v>455</v>
      </c>
      <c r="B538" s="32" t="s">
        <v>726</v>
      </c>
      <c r="C538" s="32" t="s">
        <v>727</v>
      </c>
      <c r="D538" s="23" t="s">
        <v>22</v>
      </c>
      <c r="E538" s="23" t="n">
        <v>1</v>
      </c>
      <c r="F538" s="33" t="n">
        <v>112.57</v>
      </c>
      <c r="G538" s="34" t="n">
        <v>112.57</v>
      </c>
    </row>
    <row r="539" customFormat="false" ht="15" hidden="false" customHeight="false" outlineLevel="0" collapsed="false">
      <c r="A539" s="31" t="s">
        <v>448</v>
      </c>
      <c r="B539" s="32" t="s">
        <v>503</v>
      </c>
      <c r="C539" s="32" t="s">
        <v>504</v>
      </c>
      <c r="D539" s="23" t="s">
        <v>451</v>
      </c>
      <c r="E539" s="23" t="n">
        <v>0.5</v>
      </c>
      <c r="F539" s="33" t="n">
        <v>20</v>
      </c>
      <c r="G539" s="34" t="n">
        <v>10</v>
      </c>
    </row>
    <row r="540" customFormat="false" ht="15" hidden="false" customHeight="false" outlineLevel="0" collapsed="false">
      <c r="A540" s="31" t="s">
        <v>448</v>
      </c>
      <c r="B540" s="32" t="s">
        <v>479</v>
      </c>
      <c r="C540" s="32" t="s">
        <v>480</v>
      </c>
      <c r="D540" s="23" t="s">
        <v>451</v>
      </c>
      <c r="E540" s="23" t="n">
        <v>0.5</v>
      </c>
      <c r="F540" s="33" t="n">
        <v>15.6</v>
      </c>
      <c r="G540" s="35" t="n">
        <v>7.8</v>
      </c>
    </row>
    <row r="541" customFormat="false" ht="15.75" hidden="false" customHeight="false" outlineLevel="0" collapsed="false">
      <c r="A541" s="31"/>
      <c r="B541" s="23"/>
      <c r="C541" s="36" t="s">
        <v>454</v>
      </c>
      <c r="E541" s="23"/>
      <c r="F541" s="36"/>
      <c r="G541" s="37" t="n">
        <v>130.37</v>
      </c>
    </row>
    <row r="542" customFormat="false" ht="47.25" hidden="false" customHeight="false" outlineLevel="0" collapsed="false">
      <c r="A542" s="27" t="s">
        <v>316</v>
      </c>
      <c r="B542" s="28" t="s">
        <v>317</v>
      </c>
      <c r="C542" s="28" t="s">
        <v>728</v>
      </c>
      <c r="D542" s="27" t="s">
        <v>22</v>
      </c>
      <c r="E542" s="27"/>
      <c r="F542" s="29"/>
      <c r="G542" s="30"/>
    </row>
    <row r="543" customFormat="false" ht="15" hidden="false" customHeight="false" outlineLevel="0" collapsed="false">
      <c r="A543" s="31" t="s">
        <v>455</v>
      </c>
      <c r="B543" s="32" t="s">
        <v>729</v>
      </c>
      <c r="C543" s="32" t="s">
        <v>730</v>
      </c>
      <c r="D543" s="23" t="s">
        <v>22</v>
      </c>
      <c r="E543" s="23" t="n">
        <v>1</v>
      </c>
      <c r="F543" s="33" t="n">
        <v>145.14</v>
      </c>
      <c r="G543" s="34" t="n">
        <v>145.14</v>
      </c>
    </row>
    <row r="544" customFormat="false" ht="15" hidden="false" customHeight="false" outlineLevel="0" collapsed="false">
      <c r="A544" s="31" t="s">
        <v>448</v>
      </c>
      <c r="B544" s="32" t="s">
        <v>503</v>
      </c>
      <c r="C544" s="32" t="s">
        <v>504</v>
      </c>
      <c r="D544" s="23" t="s">
        <v>451</v>
      </c>
      <c r="E544" s="23" t="n">
        <v>0.7</v>
      </c>
      <c r="F544" s="33" t="n">
        <v>20</v>
      </c>
      <c r="G544" s="34" t="n">
        <v>14</v>
      </c>
    </row>
    <row r="545" customFormat="false" ht="15" hidden="false" customHeight="false" outlineLevel="0" collapsed="false">
      <c r="A545" s="31" t="s">
        <v>448</v>
      </c>
      <c r="B545" s="32" t="s">
        <v>479</v>
      </c>
      <c r="C545" s="32" t="s">
        <v>480</v>
      </c>
      <c r="D545" s="23" t="s">
        <v>451</v>
      </c>
      <c r="E545" s="23" t="n">
        <v>0.7</v>
      </c>
      <c r="F545" s="33" t="n">
        <v>15.6</v>
      </c>
      <c r="G545" s="35" t="n">
        <v>10.92</v>
      </c>
    </row>
    <row r="546" customFormat="false" ht="15.75" hidden="false" customHeight="false" outlineLevel="0" collapsed="false">
      <c r="A546" s="31"/>
      <c r="B546" s="23"/>
      <c r="C546" s="36" t="s">
        <v>454</v>
      </c>
      <c r="E546" s="23"/>
      <c r="F546" s="36"/>
      <c r="G546" s="37" t="n">
        <v>170.06</v>
      </c>
    </row>
    <row r="547" customFormat="false" ht="47.25" hidden="false" customHeight="false" outlineLevel="0" collapsed="false">
      <c r="A547" s="27" t="s">
        <v>319</v>
      </c>
      <c r="B547" s="28" t="s">
        <v>320</v>
      </c>
      <c r="C547" s="28" t="s">
        <v>321</v>
      </c>
      <c r="D547" s="27" t="s">
        <v>22</v>
      </c>
      <c r="E547" s="27"/>
      <c r="F547" s="29"/>
      <c r="G547" s="30"/>
    </row>
    <row r="548" customFormat="false" ht="30" hidden="false" customHeight="false" outlineLevel="0" collapsed="false">
      <c r="A548" s="31" t="s">
        <v>455</v>
      </c>
      <c r="B548" s="32" t="s">
        <v>731</v>
      </c>
      <c r="C548" s="32" t="s">
        <v>732</v>
      </c>
      <c r="D548" s="23" t="s">
        <v>22</v>
      </c>
      <c r="E548" s="23" t="n">
        <v>1</v>
      </c>
      <c r="F548" s="33" t="n">
        <v>159.07</v>
      </c>
      <c r="G548" s="34" t="n">
        <v>159.07</v>
      </c>
    </row>
    <row r="549" customFormat="false" ht="15" hidden="false" customHeight="false" outlineLevel="0" collapsed="false">
      <c r="A549" s="31" t="s">
        <v>448</v>
      </c>
      <c r="B549" s="32" t="s">
        <v>503</v>
      </c>
      <c r="C549" s="32" t="s">
        <v>504</v>
      </c>
      <c r="D549" s="23" t="s">
        <v>451</v>
      </c>
      <c r="E549" s="23" t="n">
        <v>0.5</v>
      </c>
      <c r="F549" s="33" t="n">
        <v>20</v>
      </c>
      <c r="G549" s="34" t="n">
        <v>10</v>
      </c>
    </row>
    <row r="550" customFormat="false" ht="15" hidden="false" customHeight="false" outlineLevel="0" collapsed="false">
      <c r="A550" s="31" t="s">
        <v>448</v>
      </c>
      <c r="B550" s="32" t="s">
        <v>479</v>
      </c>
      <c r="C550" s="32" t="s">
        <v>480</v>
      </c>
      <c r="D550" s="23" t="s">
        <v>451</v>
      </c>
      <c r="E550" s="23" t="n">
        <v>0.5</v>
      </c>
      <c r="F550" s="33" t="n">
        <v>15.6</v>
      </c>
      <c r="G550" s="35" t="n">
        <v>7.8</v>
      </c>
    </row>
    <row r="551" customFormat="false" ht="15.75" hidden="false" customHeight="false" outlineLevel="0" collapsed="false">
      <c r="A551" s="31"/>
      <c r="B551" s="23"/>
      <c r="C551" s="36" t="s">
        <v>454</v>
      </c>
      <c r="E551" s="23"/>
      <c r="F551" s="36"/>
      <c r="G551" s="37" t="n">
        <v>176.87</v>
      </c>
    </row>
    <row r="552" customFormat="false" ht="31.5" hidden="false" customHeight="false" outlineLevel="0" collapsed="false">
      <c r="A552" s="27" t="s">
        <v>322</v>
      </c>
      <c r="B552" s="28" t="s">
        <v>323</v>
      </c>
      <c r="C552" s="28" t="s">
        <v>733</v>
      </c>
      <c r="D552" s="27" t="s">
        <v>22</v>
      </c>
      <c r="E552" s="27"/>
      <c r="F552" s="29"/>
      <c r="G552" s="30"/>
    </row>
    <row r="553" customFormat="false" ht="30" hidden="false" customHeight="false" outlineLevel="0" collapsed="false">
      <c r="A553" s="31" t="s">
        <v>455</v>
      </c>
      <c r="B553" s="32" t="s">
        <v>734</v>
      </c>
      <c r="C553" s="32" t="s">
        <v>735</v>
      </c>
      <c r="D553" s="23" t="s">
        <v>22</v>
      </c>
      <c r="E553" s="23" t="n">
        <v>1</v>
      </c>
      <c r="F553" s="33" t="n">
        <v>17.39</v>
      </c>
      <c r="G553" s="34" t="n">
        <v>17.39</v>
      </c>
    </row>
    <row r="554" customFormat="false" ht="30" hidden="false" customHeight="false" outlineLevel="0" collapsed="false">
      <c r="A554" s="31" t="s">
        <v>455</v>
      </c>
      <c r="B554" s="32" t="s">
        <v>718</v>
      </c>
      <c r="C554" s="32" t="s">
        <v>719</v>
      </c>
      <c r="D554" s="23" t="s">
        <v>45</v>
      </c>
      <c r="E554" s="23" t="n">
        <v>1</v>
      </c>
      <c r="F554" s="33" t="n">
        <v>1.82</v>
      </c>
      <c r="G554" s="34" t="n">
        <v>1.82</v>
      </c>
    </row>
    <row r="555" customFormat="false" ht="15" hidden="false" customHeight="false" outlineLevel="0" collapsed="false">
      <c r="A555" s="31" t="s">
        <v>448</v>
      </c>
      <c r="B555" s="32" t="s">
        <v>479</v>
      </c>
      <c r="C555" s="32" t="s">
        <v>480</v>
      </c>
      <c r="D555" s="23" t="s">
        <v>451</v>
      </c>
      <c r="E555" s="23" t="n">
        <v>0.2</v>
      </c>
      <c r="F555" s="33" t="n">
        <v>15.6</v>
      </c>
      <c r="G555" s="35" t="n">
        <v>3.12</v>
      </c>
    </row>
    <row r="556" customFormat="false" ht="15.75" hidden="false" customHeight="false" outlineLevel="0" collapsed="false">
      <c r="A556" s="31"/>
      <c r="B556" s="23"/>
      <c r="C556" s="36" t="s">
        <v>454</v>
      </c>
      <c r="E556" s="23"/>
      <c r="F556" s="36"/>
      <c r="G556" s="37" t="n">
        <v>22.33</v>
      </c>
    </row>
    <row r="557" customFormat="false" ht="31.5" hidden="false" customHeight="false" outlineLevel="0" collapsed="false">
      <c r="A557" s="27" t="s">
        <v>325</v>
      </c>
      <c r="B557" s="28" t="s">
        <v>326</v>
      </c>
      <c r="C557" s="28" t="s">
        <v>327</v>
      </c>
      <c r="D557" s="27" t="s">
        <v>45</v>
      </c>
      <c r="E557" s="27"/>
      <c r="F557" s="29"/>
      <c r="G557" s="30"/>
    </row>
    <row r="558" customFormat="false" ht="15" hidden="false" customHeight="false" outlineLevel="0" collapsed="false">
      <c r="A558" s="31" t="s">
        <v>455</v>
      </c>
      <c r="B558" s="32" t="s">
        <v>736</v>
      </c>
      <c r="C558" s="32" t="s">
        <v>737</v>
      </c>
      <c r="D558" s="23" t="s">
        <v>45</v>
      </c>
      <c r="E558" s="23" t="n">
        <v>1.02</v>
      </c>
      <c r="F558" s="33" t="n">
        <v>12.74</v>
      </c>
      <c r="G558" s="34" t="n">
        <v>12.99</v>
      </c>
    </row>
    <row r="559" customFormat="false" ht="15" hidden="false" customHeight="false" outlineLevel="0" collapsed="false">
      <c r="A559" s="31" t="s">
        <v>448</v>
      </c>
      <c r="B559" s="32" t="s">
        <v>503</v>
      </c>
      <c r="C559" s="32" t="s">
        <v>504</v>
      </c>
      <c r="D559" s="23" t="s">
        <v>451</v>
      </c>
      <c r="E559" s="23" t="n">
        <v>0.15</v>
      </c>
      <c r="F559" s="33" t="n">
        <v>20</v>
      </c>
      <c r="G559" s="34" t="n">
        <v>3</v>
      </c>
    </row>
    <row r="560" customFormat="false" ht="15" hidden="false" customHeight="false" outlineLevel="0" collapsed="false">
      <c r="A560" s="31" t="s">
        <v>448</v>
      </c>
      <c r="B560" s="32" t="s">
        <v>479</v>
      </c>
      <c r="C560" s="32" t="s">
        <v>480</v>
      </c>
      <c r="D560" s="23" t="s">
        <v>451</v>
      </c>
      <c r="E560" s="23" t="n">
        <v>0.15</v>
      </c>
      <c r="F560" s="33" t="n">
        <v>15.6</v>
      </c>
      <c r="G560" s="35" t="n">
        <v>2.34</v>
      </c>
    </row>
    <row r="561" customFormat="false" ht="15.75" hidden="false" customHeight="false" outlineLevel="0" collapsed="false">
      <c r="A561" s="31"/>
      <c r="B561" s="23"/>
      <c r="C561" s="36" t="s">
        <v>497</v>
      </c>
      <c r="E561" s="23"/>
      <c r="F561" s="36"/>
      <c r="G561" s="37" t="n">
        <v>18.33</v>
      </c>
    </row>
    <row r="562" customFormat="false" ht="47.25" hidden="false" customHeight="false" outlineLevel="0" collapsed="false">
      <c r="A562" s="27" t="s">
        <v>328</v>
      </c>
      <c r="B562" s="28" t="n">
        <v>95727</v>
      </c>
      <c r="C562" s="28" t="s">
        <v>263</v>
      </c>
      <c r="D562" s="27" t="s">
        <v>45</v>
      </c>
      <c r="E562" s="27"/>
      <c r="F562" s="29"/>
      <c r="G562" s="30"/>
    </row>
    <row r="563" customFormat="false" ht="15" hidden="false" customHeight="false" outlineLevel="0" collapsed="false">
      <c r="A563" s="31" t="s">
        <v>455</v>
      </c>
      <c r="B563" s="32" t="s">
        <v>673</v>
      </c>
      <c r="C563" s="32" t="s">
        <v>674</v>
      </c>
      <c r="D563" s="23" t="s">
        <v>45</v>
      </c>
      <c r="E563" s="23" t="n">
        <v>1.0481</v>
      </c>
      <c r="F563" s="33" t="n">
        <v>1.58</v>
      </c>
      <c r="G563" s="34" t="n">
        <v>1.66</v>
      </c>
    </row>
    <row r="564" customFormat="false" ht="15" hidden="false" customHeight="false" outlineLevel="0" collapsed="false">
      <c r="A564" s="31" t="s">
        <v>448</v>
      </c>
      <c r="B564" s="32" t="s">
        <v>628</v>
      </c>
      <c r="C564" s="32" t="s">
        <v>629</v>
      </c>
      <c r="D564" s="23" t="s">
        <v>451</v>
      </c>
      <c r="E564" s="23" t="n">
        <v>0.0391</v>
      </c>
      <c r="F564" s="33" t="n">
        <v>15.18</v>
      </c>
      <c r="G564" s="34" t="n">
        <v>0.59</v>
      </c>
    </row>
    <row r="565" customFormat="false" ht="15" hidden="false" customHeight="false" outlineLevel="0" collapsed="false">
      <c r="A565" s="31" t="s">
        <v>448</v>
      </c>
      <c r="B565" s="32" t="s">
        <v>503</v>
      </c>
      <c r="C565" s="32" t="s">
        <v>504</v>
      </c>
      <c r="D565" s="23" t="s">
        <v>451</v>
      </c>
      <c r="E565" s="23" t="n">
        <v>0.0391</v>
      </c>
      <c r="F565" s="33" t="n">
        <v>20</v>
      </c>
      <c r="G565" s="34" t="n">
        <v>0.78</v>
      </c>
    </row>
    <row r="566" customFormat="false" ht="60" hidden="false" customHeight="false" outlineLevel="0" collapsed="false">
      <c r="A566" s="31" t="s">
        <v>448</v>
      </c>
      <c r="B566" s="32" t="s">
        <v>675</v>
      </c>
      <c r="C566" s="32" t="s">
        <v>676</v>
      </c>
      <c r="D566" s="23" t="s">
        <v>45</v>
      </c>
      <c r="E566" s="23" t="n">
        <v>1</v>
      </c>
      <c r="F566" s="33" t="n">
        <v>2.46</v>
      </c>
      <c r="G566" s="35" t="n">
        <v>2.46</v>
      </c>
    </row>
    <row r="567" customFormat="false" ht="15.75" hidden="false" customHeight="false" outlineLevel="0" collapsed="false">
      <c r="A567" s="31"/>
      <c r="B567" s="23"/>
      <c r="C567" s="36" t="s">
        <v>497</v>
      </c>
      <c r="E567" s="23"/>
      <c r="F567" s="36"/>
      <c r="G567" s="37" t="n">
        <v>5.49</v>
      </c>
    </row>
    <row r="568" customFormat="false" ht="31.5" hidden="false" customHeight="false" outlineLevel="0" collapsed="false">
      <c r="A568" s="27" t="s">
        <v>329</v>
      </c>
      <c r="B568" s="28" t="s">
        <v>681</v>
      </c>
      <c r="C568" s="28" t="s">
        <v>682</v>
      </c>
      <c r="D568" s="27" t="s">
        <v>22</v>
      </c>
      <c r="E568" s="27"/>
      <c r="F568" s="29"/>
      <c r="G568" s="30"/>
    </row>
    <row r="569" customFormat="false" ht="30" hidden="false" customHeight="false" outlineLevel="0" collapsed="false">
      <c r="A569" s="31" t="s">
        <v>455</v>
      </c>
      <c r="B569" s="32" t="s">
        <v>683</v>
      </c>
      <c r="C569" s="32" t="s">
        <v>684</v>
      </c>
      <c r="D569" s="23" t="s">
        <v>22</v>
      </c>
      <c r="E569" s="23" t="n">
        <v>1</v>
      </c>
      <c r="F569" s="33" t="n">
        <v>1.44</v>
      </c>
      <c r="G569" s="34" t="n">
        <v>1.44</v>
      </c>
    </row>
    <row r="570" customFormat="false" ht="15" hidden="false" customHeight="false" outlineLevel="0" collapsed="false">
      <c r="A570" s="31" t="s">
        <v>448</v>
      </c>
      <c r="B570" s="32" t="s">
        <v>628</v>
      </c>
      <c r="C570" s="32" t="s">
        <v>629</v>
      </c>
      <c r="D570" s="23" t="s">
        <v>451</v>
      </c>
      <c r="E570" s="23" t="n">
        <v>0.143</v>
      </c>
      <c r="F570" s="33" t="n">
        <v>15.18</v>
      </c>
      <c r="G570" s="34" t="n">
        <v>2.17</v>
      </c>
    </row>
    <row r="571" customFormat="false" ht="15" hidden="false" customHeight="false" outlineLevel="0" collapsed="false">
      <c r="A571" s="31" t="s">
        <v>448</v>
      </c>
      <c r="B571" s="32" t="s">
        <v>503</v>
      </c>
      <c r="C571" s="32" t="s">
        <v>504</v>
      </c>
      <c r="D571" s="23" t="s">
        <v>451</v>
      </c>
      <c r="E571" s="23" t="n">
        <v>0.143</v>
      </c>
      <c r="F571" s="33" t="n">
        <v>20</v>
      </c>
      <c r="G571" s="35" t="n">
        <v>2.86</v>
      </c>
    </row>
    <row r="572" customFormat="false" ht="15.75" hidden="false" customHeight="false" outlineLevel="0" collapsed="false">
      <c r="A572" s="31"/>
      <c r="B572" s="23"/>
      <c r="C572" s="36" t="s">
        <v>454</v>
      </c>
      <c r="E572" s="23"/>
      <c r="F572" s="36"/>
      <c r="G572" s="37" t="n">
        <v>6.47</v>
      </c>
    </row>
    <row r="573" customFormat="false" ht="15.75" hidden="false" customHeight="false" outlineLevel="0" collapsed="false">
      <c r="A573" s="27" t="s">
        <v>332</v>
      </c>
      <c r="B573" s="28" t="s">
        <v>222</v>
      </c>
      <c r="C573" s="28" t="s">
        <v>636</v>
      </c>
      <c r="D573" s="27" t="s">
        <v>22</v>
      </c>
      <c r="E573" s="27"/>
      <c r="F573" s="29"/>
      <c r="G573" s="30"/>
    </row>
    <row r="574" customFormat="false" ht="30" hidden="false" customHeight="false" outlineLevel="0" collapsed="false">
      <c r="A574" s="31" t="s">
        <v>455</v>
      </c>
      <c r="B574" s="32" t="s">
        <v>637</v>
      </c>
      <c r="C574" s="32" t="s">
        <v>638</v>
      </c>
      <c r="D574" s="23" t="s">
        <v>22</v>
      </c>
      <c r="E574" s="23" t="n">
        <v>1</v>
      </c>
      <c r="F574" s="33" t="n">
        <v>1.57</v>
      </c>
      <c r="G574" s="34" t="n">
        <v>1.57</v>
      </c>
    </row>
    <row r="575" customFormat="false" ht="30" hidden="false" customHeight="false" outlineLevel="0" collapsed="false">
      <c r="A575" s="31" t="s">
        <v>448</v>
      </c>
      <c r="B575" s="32" t="s">
        <v>512</v>
      </c>
      <c r="C575" s="32" t="s">
        <v>513</v>
      </c>
      <c r="D575" s="23" t="s">
        <v>451</v>
      </c>
      <c r="E575" s="23" t="n">
        <v>0.1</v>
      </c>
      <c r="F575" s="33" t="n">
        <v>14.67</v>
      </c>
      <c r="G575" s="34" t="n">
        <v>1.47</v>
      </c>
    </row>
    <row r="576" customFormat="false" ht="30" hidden="false" customHeight="false" outlineLevel="0" collapsed="false">
      <c r="A576" s="31" t="s">
        <v>448</v>
      </c>
      <c r="B576" s="32" t="s">
        <v>501</v>
      </c>
      <c r="C576" s="32" t="s">
        <v>502</v>
      </c>
      <c r="D576" s="23" t="s">
        <v>451</v>
      </c>
      <c r="E576" s="23" t="n">
        <v>0.1</v>
      </c>
      <c r="F576" s="33" t="n">
        <v>19.34</v>
      </c>
      <c r="G576" s="35" t="n">
        <v>1.93</v>
      </c>
    </row>
    <row r="577" customFormat="false" ht="15.75" hidden="false" customHeight="false" outlineLevel="0" collapsed="false">
      <c r="A577" s="31"/>
      <c r="B577" s="23"/>
      <c r="C577" s="36" t="s">
        <v>454</v>
      </c>
      <c r="E577" s="23"/>
      <c r="F577" s="36"/>
      <c r="G577" s="37" t="n">
        <v>4.97</v>
      </c>
    </row>
    <row r="578" customFormat="false" ht="47.25" hidden="false" customHeight="false" outlineLevel="0" collapsed="false">
      <c r="A578" s="27" t="s">
        <v>333</v>
      </c>
      <c r="B578" s="28" t="s">
        <v>276</v>
      </c>
      <c r="C578" s="28" t="s">
        <v>277</v>
      </c>
      <c r="D578" s="27" t="s">
        <v>22</v>
      </c>
      <c r="E578" s="27"/>
      <c r="F578" s="29"/>
      <c r="G578" s="30"/>
    </row>
    <row r="579" customFormat="false" ht="15" hidden="false" customHeight="false" outlineLevel="0" collapsed="false">
      <c r="A579" s="31" t="s">
        <v>455</v>
      </c>
      <c r="B579" s="32" t="s">
        <v>689</v>
      </c>
      <c r="C579" s="32" t="s">
        <v>690</v>
      </c>
      <c r="D579" s="23" t="s">
        <v>22</v>
      </c>
      <c r="E579" s="23" t="n">
        <v>1</v>
      </c>
      <c r="F579" s="33" t="n">
        <v>6.8</v>
      </c>
      <c r="G579" s="34" t="n">
        <v>6.8</v>
      </c>
    </row>
    <row r="580" customFormat="false" ht="30" hidden="false" customHeight="false" outlineLevel="0" collapsed="false">
      <c r="A580" s="31" t="s">
        <v>455</v>
      </c>
      <c r="B580" s="32" t="s">
        <v>691</v>
      </c>
      <c r="C580" s="32" t="s">
        <v>692</v>
      </c>
      <c r="D580" s="23" t="s">
        <v>45</v>
      </c>
      <c r="E580" s="23" t="n">
        <v>2.1</v>
      </c>
      <c r="F580" s="33" t="n">
        <v>3.3</v>
      </c>
      <c r="G580" s="34" t="n">
        <v>6.93</v>
      </c>
    </row>
    <row r="581" customFormat="false" ht="45" hidden="false" customHeight="false" outlineLevel="0" collapsed="false">
      <c r="A581" s="31" t="s">
        <v>455</v>
      </c>
      <c r="B581" s="32" t="s">
        <v>641</v>
      </c>
      <c r="C581" s="32" t="s">
        <v>642</v>
      </c>
      <c r="D581" s="23" t="s">
        <v>22</v>
      </c>
      <c r="E581" s="23" t="n">
        <v>4</v>
      </c>
      <c r="F581" s="33" t="n">
        <v>0.2</v>
      </c>
      <c r="G581" s="34" t="n">
        <v>0.8</v>
      </c>
    </row>
    <row r="582" customFormat="false" ht="15" hidden="false" customHeight="false" outlineLevel="0" collapsed="false">
      <c r="A582" s="31" t="s">
        <v>455</v>
      </c>
      <c r="B582" s="32" t="s">
        <v>693</v>
      </c>
      <c r="C582" s="32" t="s">
        <v>694</v>
      </c>
      <c r="D582" s="23" t="s">
        <v>22</v>
      </c>
      <c r="E582" s="23" t="n">
        <v>1</v>
      </c>
      <c r="F582" s="33" t="n">
        <v>7.4</v>
      </c>
      <c r="G582" s="34" t="n">
        <v>7.4</v>
      </c>
    </row>
    <row r="583" customFormat="false" ht="45" hidden="false" customHeight="false" outlineLevel="0" collapsed="false">
      <c r="A583" s="31" t="s">
        <v>455</v>
      </c>
      <c r="B583" s="32" t="s">
        <v>695</v>
      </c>
      <c r="C583" s="32" t="s">
        <v>696</v>
      </c>
      <c r="D583" s="23" t="s">
        <v>45</v>
      </c>
      <c r="E583" s="23" t="n">
        <v>6.3</v>
      </c>
      <c r="F583" s="33" t="n">
        <v>2.18</v>
      </c>
      <c r="G583" s="34" t="n">
        <v>13.73</v>
      </c>
    </row>
    <row r="584" customFormat="false" ht="30" hidden="false" customHeight="false" outlineLevel="0" collapsed="false">
      <c r="A584" s="31" t="s">
        <v>455</v>
      </c>
      <c r="B584" s="32" t="s">
        <v>697</v>
      </c>
      <c r="C584" s="32" t="s">
        <v>698</v>
      </c>
      <c r="D584" s="23" t="s">
        <v>22</v>
      </c>
      <c r="E584" s="23" t="n">
        <v>0.15</v>
      </c>
      <c r="F584" s="33" t="n">
        <v>8.5</v>
      </c>
      <c r="G584" s="34" t="n">
        <v>1.28</v>
      </c>
    </row>
    <row r="585" customFormat="false" ht="15" hidden="false" customHeight="false" outlineLevel="0" collapsed="false">
      <c r="A585" s="31" t="s">
        <v>448</v>
      </c>
      <c r="B585" s="32" t="s">
        <v>628</v>
      </c>
      <c r="C585" s="32" t="s">
        <v>629</v>
      </c>
      <c r="D585" s="23" t="s">
        <v>451</v>
      </c>
      <c r="E585" s="23" t="n">
        <v>1.4</v>
      </c>
      <c r="F585" s="33" t="n">
        <v>15.18</v>
      </c>
      <c r="G585" s="34" t="n">
        <v>21.25</v>
      </c>
    </row>
    <row r="586" customFormat="false" ht="15" hidden="false" customHeight="false" outlineLevel="0" collapsed="false">
      <c r="A586" s="31" t="s">
        <v>448</v>
      </c>
      <c r="B586" s="32" t="s">
        <v>503</v>
      </c>
      <c r="C586" s="32" t="s">
        <v>504</v>
      </c>
      <c r="D586" s="23" t="s">
        <v>451</v>
      </c>
      <c r="E586" s="23" t="n">
        <v>1.75</v>
      </c>
      <c r="F586" s="33" t="n">
        <v>20</v>
      </c>
      <c r="G586" s="35" t="n">
        <v>35</v>
      </c>
    </row>
    <row r="587" customFormat="false" ht="15.75" hidden="false" customHeight="false" outlineLevel="0" collapsed="false">
      <c r="A587" s="31"/>
      <c r="B587" s="23"/>
      <c r="C587" s="36" t="s">
        <v>454</v>
      </c>
      <c r="E587" s="23"/>
      <c r="F587" s="36"/>
      <c r="G587" s="37" t="n">
        <v>93.19</v>
      </c>
    </row>
    <row r="588" customFormat="false" ht="31.5" hidden="false" customHeight="false" outlineLevel="0" collapsed="false">
      <c r="A588" s="27" t="s">
        <v>334</v>
      </c>
      <c r="B588" s="28" t="n">
        <v>93653</v>
      </c>
      <c r="C588" s="28" t="s">
        <v>280</v>
      </c>
      <c r="D588" s="27" t="s">
        <v>22</v>
      </c>
      <c r="E588" s="27"/>
      <c r="F588" s="29"/>
      <c r="G588" s="30"/>
    </row>
    <row r="589" customFormat="false" ht="30" hidden="false" customHeight="false" outlineLevel="0" collapsed="false">
      <c r="A589" s="31" t="s">
        <v>455</v>
      </c>
      <c r="B589" s="32" t="s">
        <v>699</v>
      </c>
      <c r="C589" s="32" t="s">
        <v>700</v>
      </c>
      <c r="D589" s="23" t="s">
        <v>22</v>
      </c>
      <c r="E589" s="23" t="n">
        <v>1</v>
      </c>
      <c r="F589" s="33" t="n">
        <v>0.57</v>
      </c>
      <c r="G589" s="34" t="n">
        <v>0.57</v>
      </c>
    </row>
    <row r="590" customFormat="false" ht="15" hidden="false" customHeight="false" outlineLevel="0" collapsed="false">
      <c r="A590" s="31" t="s">
        <v>455</v>
      </c>
      <c r="B590" s="32" t="s">
        <v>701</v>
      </c>
      <c r="C590" s="32" t="s">
        <v>702</v>
      </c>
      <c r="D590" s="23" t="s">
        <v>22</v>
      </c>
      <c r="E590" s="23" t="n">
        <v>1</v>
      </c>
      <c r="F590" s="33" t="n">
        <v>5.79</v>
      </c>
      <c r="G590" s="34" t="n">
        <v>5.79</v>
      </c>
    </row>
    <row r="591" customFormat="false" ht="15" hidden="false" customHeight="false" outlineLevel="0" collapsed="false">
      <c r="A591" s="31" t="s">
        <v>448</v>
      </c>
      <c r="B591" s="32" t="s">
        <v>628</v>
      </c>
      <c r="C591" s="32" t="s">
        <v>629</v>
      </c>
      <c r="D591" s="23" t="s">
        <v>451</v>
      </c>
      <c r="E591" s="23" t="n">
        <v>0.035</v>
      </c>
      <c r="F591" s="33" t="n">
        <v>15.18</v>
      </c>
      <c r="G591" s="34" t="n">
        <v>0.53</v>
      </c>
    </row>
    <row r="592" customFormat="false" ht="15" hidden="false" customHeight="false" outlineLevel="0" collapsed="false">
      <c r="A592" s="31" t="s">
        <v>448</v>
      </c>
      <c r="B592" s="32" t="s">
        <v>503</v>
      </c>
      <c r="C592" s="32" t="s">
        <v>504</v>
      </c>
      <c r="D592" s="23" t="s">
        <v>451</v>
      </c>
      <c r="E592" s="23" t="n">
        <v>0.035</v>
      </c>
      <c r="F592" s="33" t="n">
        <v>20</v>
      </c>
      <c r="G592" s="35" t="n">
        <v>0.7</v>
      </c>
    </row>
    <row r="593" customFormat="false" ht="15.75" hidden="false" customHeight="false" outlineLevel="0" collapsed="false">
      <c r="A593" s="31"/>
      <c r="B593" s="23"/>
      <c r="C593" s="36" t="s">
        <v>454</v>
      </c>
      <c r="E593" s="23"/>
      <c r="F593" s="36"/>
      <c r="G593" s="37" t="n">
        <v>7.59</v>
      </c>
    </row>
    <row r="594" customFormat="false" ht="31.5" hidden="false" customHeight="false" outlineLevel="0" collapsed="false">
      <c r="A594" s="27" t="s">
        <v>335</v>
      </c>
      <c r="B594" s="28" t="s">
        <v>336</v>
      </c>
      <c r="C594" s="28" t="s">
        <v>738</v>
      </c>
      <c r="D594" s="27" t="s">
        <v>22</v>
      </c>
      <c r="E594" s="27"/>
      <c r="F594" s="29"/>
      <c r="G594" s="30"/>
    </row>
    <row r="595" customFormat="false" ht="30" hidden="false" customHeight="false" outlineLevel="0" collapsed="false">
      <c r="A595" s="31" t="s">
        <v>455</v>
      </c>
      <c r="B595" s="32" t="s">
        <v>661</v>
      </c>
      <c r="C595" s="32" t="s">
        <v>662</v>
      </c>
      <c r="D595" s="23" t="s">
        <v>22</v>
      </c>
      <c r="E595" s="23" t="n">
        <v>1</v>
      </c>
      <c r="F595" s="33" t="n">
        <v>23.4</v>
      </c>
      <c r="G595" s="34" t="n">
        <v>23.4</v>
      </c>
    </row>
    <row r="596" customFormat="false" ht="15" hidden="false" customHeight="false" outlineLevel="0" collapsed="false">
      <c r="A596" s="31" t="s">
        <v>448</v>
      </c>
      <c r="B596" s="32" t="s">
        <v>479</v>
      </c>
      <c r="C596" s="32" t="s">
        <v>480</v>
      </c>
      <c r="D596" s="23" t="s">
        <v>451</v>
      </c>
      <c r="E596" s="23" t="n">
        <v>0.2</v>
      </c>
      <c r="F596" s="33" t="n">
        <v>15.6</v>
      </c>
      <c r="G596" s="34" t="n">
        <v>3.12</v>
      </c>
    </row>
    <row r="597" customFormat="false" ht="15" hidden="false" customHeight="false" outlineLevel="0" collapsed="false">
      <c r="A597" s="31" t="s">
        <v>448</v>
      </c>
      <c r="B597" s="32" t="s">
        <v>505</v>
      </c>
      <c r="C597" s="32" t="s">
        <v>506</v>
      </c>
      <c r="D597" s="23" t="s">
        <v>451</v>
      </c>
      <c r="E597" s="23" t="n">
        <v>0.2</v>
      </c>
      <c r="F597" s="33" t="n">
        <v>19.82</v>
      </c>
      <c r="G597" s="35" t="n">
        <v>3.96</v>
      </c>
    </row>
    <row r="598" customFormat="false" ht="15.75" hidden="false" customHeight="false" outlineLevel="0" collapsed="false">
      <c r="A598" s="31"/>
      <c r="B598" s="23"/>
      <c r="C598" s="36" t="s">
        <v>454</v>
      </c>
      <c r="E598" s="23"/>
      <c r="F598" s="36"/>
      <c r="G598" s="37" t="n">
        <v>30.48</v>
      </c>
    </row>
    <row r="599" customFormat="false" ht="31.5" hidden="false" customHeight="false" outlineLevel="0" collapsed="false">
      <c r="A599" s="27" t="s">
        <v>372</v>
      </c>
      <c r="B599" s="28" t="n">
        <v>99803</v>
      </c>
      <c r="C599" s="28" t="s">
        <v>374</v>
      </c>
      <c r="D599" s="27" t="s">
        <v>49</v>
      </c>
      <c r="E599" s="27"/>
      <c r="F599" s="29"/>
      <c r="G599" s="30"/>
    </row>
    <row r="600" customFormat="false" ht="15" hidden="false" customHeight="false" outlineLevel="0" collapsed="false">
      <c r="A600" s="31" t="s">
        <v>448</v>
      </c>
      <c r="B600" s="32" t="s">
        <v>479</v>
      </c>
      <c r="C600" s="32" t="s">
        <v>480</v>
      </c>
      <c r="D600" s="23" t="s">
        <v>451</v>
      </c>
      <c r="E600" s="23" t="n">
        <v>0.097</v>
      </c>
      <c r="F600" s="33" t="n">
        <v>15.6</v>
      </c>
      <c r="G600" s="35" t="n">
        <v>1.51</v>
      </c>
    </row>
    <row r="601" customFormat="false" ht="15.75" hidden="false" customHeight="false" outlineLevel="0" collapsed="false">
      <c r="A601" s="31"/>
      <c r="B601" s="23"/>
      <c r="C601" s="36" t="s">
        <v>498</v>
      </c>
      <c r="E601" s="23"/>
      <c r="F601" s="36"/>
      <c r="G601" s="37" t="n">
        <v>1.51</v>
      </c>
    </row>
    <row r="602" customFormat="false" ht="15.75" hidden="false" customHeight="false" outlineLevel="0" collapsed="false">
      <c r="A602" s="27" t="s">
        <v>375</v>
      </c>
      <c r="B602" s="28" t="s">
        <v>369</v>
      </c>
      <c r="C602" s="28" t="s">
        <v>377</v>
      </c>
      <c r="D602" s="27" t="s">
        <v>45</v>
      </c>
      <c r="E602" s="27"/>
      <c r="F602" s="29"/>
      <c r="G602" s="30"/>
    </row>
    <row r="603" customFormat="false" ht="15" hidden="false" customHeight="false" outlineLevel="0" collapsed="false">
      <c r="A603" s="31" t="s">
        <v>455</v>
      </c>
      <c r="B603" s="32" t="s">
        <v>739</v>
      </c>
      <c r="C603" s="32" t="s">
        <v>740</v>
      </c>
      <c r="D603" s="23" t="s">
        <v>45</v>
      </c>
      <c r="E603" s="23" t="n">
        <v>1</v>
      </c>
      <c r="F603" s="33" t="n">
        <v>6.98</v>
      </c>
      <c r="G603" s="34" t="n">
        <v>6.98</v>
      </c>
    </row>
    <row r="604" customFormat="false" ht="15" hidden="false" customHeight="false" outlineLevel="0" collapsed="false">
      <c r="A604" s="31" t="s">
        <v>448</v>
      </c>
      <c r="B604" s="32" t="s">
        <v>479</v>
      </c>
      <c r="C604" s="32" t="s">
        <v>480</v>
      </c>
      <c r="D604" s="23" t="s">
        <v>451</v>
      </c>
      <c r="E604" s="23" t="n">
        <v>0.08</v>
      </c>
      <c r="F604" s="33" t="n">
        <v>15.6</v>
      </c>
      <c r="G604" s="35" t="n">
        <v>1.25</v>
      </c>
    </row>
    <row r="605" customFormat="false" ht="15.75" hidden="false" customHeight="false" outlineLevel="0" collapsed="false">
      <c r="A605" s="31"/>
      <c r="B605" s="23"/>
      <c r="C605" s="36" t="s">
        <v>497</v>
      </c>
      <c r="E605" s="23"/>
      <c r="F605" s="36"/>
      <c r="G605" s="37" t="n">
        <v>8.23</v>
      </c>
    </row>
    <row r="606" customFormat="false" ht="31.5" hidden="false" customHeight="false" outlineLevel="0" collapsed="false">
      <c r="A606" s="27" t="s">
        <v>378</v>
      </c>
      <c r="B606" s="28" t="n">
        <v>90838</v>
      </c>
      <c r="C606" s="28" t="s">
        <v>380</v>
      </c>
      <c r="D606" s="27" t="s">
        <v>22</v>
      </c>
      <c r="E606" s="27"/>
      <c r="F606" s="29"/>
      <c r="G606" s="30"/>
    </row>
    <row r="607" customFormat="false" ht="105" hidden="false" customHeight="false" outlineLevel="0" collapsed="false">
      <c r="A607" s="31" t="s">
        <v>455</v>
      </c>
      <c r="B607" s="32" t="s">
        <v>741</v>
      </c>
      <c r="C607" s="32" t="s">
        <v>742</v>
      </c>
      <c r="D607" s="23" t="s">
        <v>22</v>
      </c>
      <c r="E607" s="23" t="n">
        <v>1</v>
      </c>
      <c r="F607" s="33" t="n">
        <v>771.47</v>
      </c>
      <c r="G607" s="34" t="n">
        <v>771.47</v>
      </c>
    </row>
    <row r="608" customFormat="false" ht="15" hidden="false" customHeight="false" outlineLevel="0" collapsed="false">
      <c r="A608" s="31" t="s">
        <v>448</v>
      </c>
      <c r="B608" s="32" t="s">
        <v>505</v>
      </c>
      <c r="C608" s="32" t="s">
        <v>506</v>
      </c>
      <c r="D608" s="23" t="s">
        <v>451</v>
      </c>
      <c r="E608" s="23" t="n">
        <v>3.464</v>
      </c>
      <c r="F608" s="33" t="n">
        <v>19.82</v>
      </c>
      <c r="G608" s="34" t="n">
        <v>68.66</v>
      </c>
    </row>
    <row r="609" customFormat="false" ht="15" hidden="false" customHeight="false" outlineLevel="0" collapsed="false">
      <c r="A609" s="31" t="s">
        <v>448</v>
      </c>
      <c r="B609" s="32" t="s">
        <v>479</v>
      </c>
      <c r="C609" s="32" t="s">
        <v>480</v>
      </c>
      <c r="D609" s="23" t="s">
        <v>451</v>
      </c>
      <c r="E609" s="23" t="n">
        <v>1.732</v>
      </c>
      <c r="F609" s="33" t="n">
        <v>15.6</v>
      </c>
      <c r="G609" s="34" t="n">
        <v>27.02</v>
      </c>
    </row>
    <row r="610" customFormat="false" ht="30" hidden="false" customHeight="false" outlineLevel="0" collapsed="false">
      <c r="A610" s="31" t="s">
        <v>448</v>
      </c>
      <c r="B610" s="32" t="s">
        <v>743</v>
      </c>
      <c r="C610" s="32" t="s">
        <v>744</v>
      </c>
      <c r="D610" s="23" t="s">
        <v>93</v>
      </c>
      <c r="E610" s="23" t="n">
        <v>0.0422</v>
      </c>
      <c r="F610" s="33" t="n">
        <v>484.4</v>
      </c>
      <c r="G610" s="35" t="n">
        <v>20.44</v>
      </c>
    </row>
    <row r="611" customFormat="false" ht="15.75" hidden="false" customHeight="false" outlineLevel="0" collapsed="false">
      <c r="A611" s="31"/>
      <c r="B611" s="23"/>
      <c r="C611" s="36" t="s">
        <v>454</v>
      </c>
      <c r="E611" s="23"/>
      <c r="F611" s="36"/>
      <c r="G611" s="37" t="n">
        <v>887.59</v>
      </c>
    </row>
    <row r="612" customFormat="false" ht="15.75" hidden="false" customHeight="false" outlineLevel="0" collapsed="false">
      <c r="A612" s="27" t="s">
        <v>381</v>
      </c>
      <c r="B612" s="28" t="s">
        <v>382</v>
      </c>
      <c r="C612" s="28" t="s">
        <v>383</v>
      </c>
      <c r="D612" s="27" t="s">
        <v>22</v>
      </c>
      <c r="E612" s="27"/>
      <c r="F612" s="29"/>
      <c r="G612" s="30"/>
    </row>
    <row r="613" customFormat="false" ht="30" hidden="false" customHeight="false" outlineLevel="0" collapsed="false">
      <c r="A613" s="31" t="s">
        <v>455</v>
      </c>
      <c r="B613" s="32" t="s">
        <v>661</v>
      </c>
      <c r="C613" s="32" t="s">
        <v>662</v>
      </c>
      <c r="D613" s="23" t="s">
        <v>22</v>
      </c>
      <c r="E613" s="23" t="n">
        <v>1</v>
      </c>
      <c r="F613" s="33" t="n">
        <v>23.4</v>
      </c>
      <c r="G613" s="34" t="n">
        <v>23.4</v>
      </c>
    </row>
    <row r="614" customFormat="false" ht="15" hidden="false" customHeight="false" outlineLevel="0" collapsed="false">
      <c r="A614" s="31" t="s">
        <v>448</v>
      </c>
      <c r="B614" s="32" t="s">
        <v>479</v>
      </c>
      <c r="C614" s="32" t="s">
        <v>480</v>
      </c>
      <c r="D614" s="23" t="s">
        <v>451</v>
      </c>
      <c r="E614" s="23" t="n">
        <v>0.2</v>
      </c>
      <c r="F614" s="33" t="n">
        <v>15.6</v>
      </c>
      <c r="G614" s="34" t="n">
        <v>3.12</v>
      </c>
    </row>
    <row r="615" customFormat="false" ht="15" hidden="false" customHeight="false" outlineLevel="0" collapsed="false">
      <c r="A615" s="31" t="s">
        <v>448</v>
      </c>
      <c r="B615" s="32" t="s">
        <v>505</v>
      </c>
      <c r="C615" s="32" t="s">
        <v>506</v>
      </c>
      <c r="D615" s="23" t="s">
        <v>451</v>
      </c>
      <c r="E615" s="23" t="n">
        <v>0.2</v>
      </c>
      <c r="F615" s="33" t="n">
        <v>19.82</v>
      </c>
      <c r="G615" s="35" t="n">
        <v>3.96</v>
      </c>
    </row>
    <row r="616" customFormat="false" ht="15.75" hidden="false" customHeight="false" outlineLevel="0" collapsed="false">
      <c r="A616" s="31"/>
      <c r="B616" s="23"/>
      <c r="C616" s="36" t="s">
        <v>454</v>
      </c>
      <c r="E616" s="23"/>
      <c r="F616" s="36"/>
      <c r="G616" s="37" t="n">
        <v>30.48</v>
      </c>
    </row>
    <row r="617" customFormat="false" ht="31.5" hidden="false" customHeight="false" outlineLevel="0" collapsed="false">
      <c r="A617" s="27" t="s">
        <v>384</v>
      </c>
      <c r="B617" s="28" t="s">
        <v>385</v>
      </c>
      <c r="C617" s="28" t="s">
        <v>386</v>
      </c>
      <c r="D617" s="27" t="s">
        <v>22</v>
      </c>
      <c r="E617" s="27"/>
      <c r="F617" s="29"/>
      <c r="G617" s="30"/>
    </row>
    <row r="618" customFormat="false" ht="30" hidden="false" customHeight="false" outlineLevel="0" collapsed="false">
      <c r="A618" s="31" t="s">
        <v>455</v>
      </c>
      <c r="B618" s="32" t="s">
        <v>745</v>
      </c>
      <c r="C618" s="32" t="s">
        <v>746</v>
      </c>
      <c r="D618" s="23" t="s">
        <v>22</v>
      </c>
      <c r="E618" s="23" t="n">
        <v>1</v>
      </c>
      <c r="F618" s="33" t="n">
        <v>17.39</v>
      </c>
      <c r="G618" s="34" t="n">
        <v>17.39</v>
      </c>
    </row>
    <row r="619" customFormat="false" ht="30" hidden="false" customHeight="false" outlineLevel="0" collapsed="false">
      <c r="A619" s="31" t="s">
        <v>455</v>
      </c>
      <c r="B619" s="32" t="s">
        <v>718</v>
      </c>
      <c r="C619" s="32" t="s">
        <v>719</v>
      </c>
      <c r="D619" s="23" t="s">
        <v>45</v>
      </c>
      <c r="E619" s="23" t="n">
        <v>1</v>
      </c>
      <c r="F619" s="33" t="n">
        <v>1.82</v>
      </c>
      <c r="G619" s="34" t="n">
        <v>1.82</v>
      </c>
    </row>
    <row r="620" customFormat="false" ht="15" hidden="false" customHeight="false" outlineLevel="0" collapsed="false">
      <c r="A620" s="31" t="s">
        <v>448</v>
      </c>
      <c r="B620" s="32" t="s">
        <v>479</v>
      </c>
      <c r="C620" s="32" t="s">
        <v>480</v>
      </c>
      <c r="D620" s="23" t="s">
        <v>451</v>
      </c>
      <c r="E620" s="23" t="n">
        <v>0.2</v>
      </c>
      <c r="F620" s="33" t="n">
        <v>15.6</v>
      </c>
      <c r="G620" s="35" t="n">
        <v>3.12</v>
      </c>
    </row>
    <row r="621" customFormat="false" ht="15.75" hidden="false" customHeight="false" outlineLevel="0" collapsed="false">
      <c r="A621" s="31"/>
      <c r="B621" s="23"/>
      <c r="C621" s="36" t="s">
        <v>454</v>
      </c>
      <c r="E621" s="23"/>
      <c r="F621" s="36"/>
      <c r="G621" s="37" t="n">
        <v>22.33</v>
      </c>
    </row>
    <row r="622" customFormat="false" ht="47.25" hidden="false" customHeight="false" outlineLevel="0" collapsed="false">
      <c r="A622" s="27" t="s">
        <v>388</v>
      </c>
      <c r="B622" s="28" t="s">
        <v>198</v>
      </c>
      <c r="C622" s="28" t="s">
        <v>199</v>
      </c>
      <c r="D622" s="27" t="s">
        <v>49</v>
      </c>
      <c r="E622" s="27"/>
      <c r="F622" s="29"/>
      <c r="G622" s="30"/>
    </row>
    <row r="623" customFormat="false" ht="45" hidden="false" customHeight="false" outlineLevel="0" collapsed="false">
      <c r="A623" s="31" t="s">
        <v>455</v>
      </c>
      <c r="B623" s="32" t="s">
        <v>612</v>
      </c>
      <c r="C623" s="32" t="s">
        <v>613</v>
      </c>
      <c r="D623" s="23" t="s">
        <v>543</v>
      </c>
      <c r="E623" s="23" t="n">
        <v>0.09</v>
      </c>
      <c r="F623" s="33" t="n">
        <v>23.5</v>
      </c>
      <c r="G623" s="34" t="n">
        <v>2.12</v>
      </c>
    </row>
    <row r="624" customFormat="false" ht="15" hidden="false" customHeight="false" outlineLevel="0" collapsed="false">
      <c r="A624" s="31" t="s">
        <v>455</v>
      </c>
      <c r="B624" s="32" t="s">
        <v>614</v>
      </c>
      <c r="C624" s="32" t="s">
        <v>615</v>
      </c>
      <c r="D624" s="23" t="s">
        <v>22</v>
      </c>
      <c r="E624" s="23" t="n">
        <v>0.25</v>
      </c>
      <c r="F624" s="33" t="n">
        <v>1.83</v>
      </c>
      <c r="G624" s="34" t="n">
        <v>0.46</v>
      </c>
    </row>
    <row r="625" customFormat="false" ht="15" hidden="false" customHeight="false" outlineLevel="0" collapsed="false">
      <c r="A625" s="31" t="s">
        <v>448</v>
      </c>
      <c r="B625" s="32" t="s">
        <v>616</v>
      </c>
      <c r="C625" s="32" t="s">
        <v>617</v>
      </c>
      <c r="D625" s="23" t="s">
        <v>451</v>
      </c>
      <c r="E625" s="23" t="n">
        <v>0.2</v>
      </c>
      <c r="F625" s="33" t="n">
        <v>20.82</v>
      </c>
      <c r="G625" s="34" t="n">
        <v>4.16</v>
      </c>
    </row>
    <row r="626" customFormat="false" ht="15" hidden="false" customHeight="false" outlineLevel="0" collapsed="false">
      <c r="A626" s="31" t="s">
        <v>448</v>
      </c>
      <c r="B626" s="32" t="s">
        <v>479</v>
      </c>
      <c r="C626" s="32" t="s">
        <v>480</v>
      </c>
      <c r="D626" s="23" t="s">
        <v>451</v>
      </c>
      <c r="E626" s="23" t="n">
        <v>0.1</v>
      </c>
      <c r="F626" s="33" t="n">
        <v>15.6</v>
      </c>
      <c r="G626" s="35" t="n">
        <v>1.56</v>
      </c>
    </row>
    <row r="627" customFormat="false" ht="15.75" hidden="false" customHeight="false" outlineLevel="0" collapsed="false">
      <c r="A627" s="31"/>
      <c r="B627" s="23"/>
      <c r="C627" s="36" t="s">
        <v>498</v>
      </c>
      <c r="E627" s="23"/>
      <c r="F627" s="36"/>
      <c r="G627" s="37" t="n">
        <v>8.3</v>
      </c>
    </row>
    <row r="628" customFormat="false" ht="63" hidden="false" customHeight="false" outlineLevel="0" collapsed="false">
      <c r="A628" s="27" t="s">
        <v>389</v>
      </c>
      <c r="B628" s="28" t="n">
        <v>100725</v>
      </c>
      <c r="C628" s="28" t="s">
        <v>391</v>
      </c>
      <c r="D628" s="27" t="s">
        <v>49</v>
      </c>
      <c r="E628" s="27"/>
      <c r="F628" s="29"/>
      <c r="G628" s="30"/>
    </row>
    <row r="629" customFormat="false" ht="15" hidden="false" customHeight="false" outlineLevel="0" collapsed="false">
      <c r="A629" s="31" t="s">
        <v>455</v>
      </c>
      <c r="B629" s="32" t="s">
        <v>618</v>
      </c>
      <c r="C629" s="32" t="s">
        <v>619</v>
      </c>
      <c r="D629" s="23" t="s">
        <v>543</v>
      </c>
      <c r="E629" s="23" t="n">
        <v>0.0624</v>
      </c>
      <c r="F629" s="33" t="n">
        <v>12.7</v>
      </c>
      <c r="G629" s="34" t="n">
        <v>0.79</v>
      </c>
    </row>
    <row r="630" customFormat="false" ht="30" hidden="false" customHeight="false" outlineLevel="0" collapsed="false">
      <c r="A630" s="31" t="s">
        <v>455</v>
      </c>
      <c r="B630" s="32" t="s">
        <v>747</v>
      </c>
      <c r="C630" s="32" t="s">
        <v>748</v>
      </c>
      <c r="D630" s="23" t="s">
        <v>543</v>
      </c>
      <c r="E630" s="23" t="n">
        <v>0.2078</v>
      </c>
      <c r="F630" s="33" t="n">
        <v>24.34</v>
      </c>
      <c r="G630" s="34" t="n">
        <v>5.06</v>
      </c>
    </row>
    <row r="631" customFormat="false" ht="15" hidden="false" customHeight="false" outlineLevel="0" collapsed="false">
      <c r="A631" s="31" t="s">
        <v>448</v>
      </c>
      <c r="B631" s="32" t="s">
        <v>616</v>
      </c>
      <c r="C631" s="32" t="s">
        <v>617</v>
      </c>
      <c r="D631" s="23" t="s">
        <v>451</v>
      </c>
      <c r="E631" s="23" t="n">
        <v>0.5266</v>
      </c>
      <c r="F631" s="33" t="n">
        <v>20.82</v>
      </c>
      <c r="G631" s="34" t="n">
        <v>10.96</v>
      </c>
    </row>
    <row r="632" customFormat="false" ht="45" hidden="false" customHeight="false" outlineLevel="0" collapsed="false">
      <c r="A632" s="31" t="s">
        <v>448</v>
      </c>
      <c r="B632" s="32" t="s">
        <v>749</v>
      </c>
      <c r="C632" s="32" t="s">
        <v>750</v>
      </c>
      <c r="D632" s="23" t="s">
        <v>487</v>
      </c>
      <c r="E632" s="23" t="n">
        <v>0.3732</v>
      </c>
      <c r="F632" s="33" t="n">
        <v>0.17</v>
      </c>
      <c r="G632" s="34" t="n">
        <v>0.06</v>
      </c>
    </row>
    <row r="633" customFormat="false" ht="45" hidden="false" customHeight="false" outlineLevel="0" collapsed="false">
      <c r="A633" s="31" t="s">
        <v>448</v>
      </c>
      <c r="B633" s="32" t="s">
        <v>751</v>
      </c>
      <c r="C633" s="32" t="s">
        <v>752</v>
      </c>
      <c r="D633" s="23" t="s">
        <v>484</v>
      </c>
      <c r="E633" s="23" t="n">
        <v>0.1534</v>
      </c>
      <c r="F633" s="33" t="n">
        <v>1.28</v>
      </c>
      <c r="G633" s="35" t="n">
        <v>0.2</v>
      </c>
    </row>
    <row r="634" customFormat="false" ht="15.75" hidden="false" customHeight="false" outlineLevel="0" collapsed="false">
      <c r="A634" s="31"/>
      <c r="B634" s="23"/>
      <c r="C634" s="36" t="s">
        <v>498</v>
      </c>
      <c r="E634" s="23"/>
      <c r="F634" s="36"/>
      <c r="G634" s="37" t="n">
        <v>17.07</v>
      </c>
    </row>
    <row r="635" customFormat="false" ht="63" hidden="false" customHeight="false" outlineLevel="0" collapsed="false">
      <c r="A635" s="27" t="s">
        <v>392</v>
      </c>
      <c r="B635" s="28" t="n">
        <v>100758</v>
      </c>
      <c r="C635" s="28" t="s">
        <v>202</v>
      </c>
      <c r="D635" s="27" t="s">
        <v>49</v>
      </c>
      <c r="E635" s="27"/>
      <c r="F635" s="29"/>
      <c r="G635" s="30"/>
    </row>
    <row r="636" customFormat="false" ht="15" hidden="false" customHeight="false" outlineLevel="0" collapsed="false">
      <c r="A636" s="31" t="s">
        <v>455</v>
      </c>
      <c r="B636" s="32" t="s">
        <v>618</v>
      </c>
      <c r="C636" s="32" t="s">
        <v>619</v>
      </c>
      <c r="D636" s="23" t="s">
        <v>543</v>
      </c>
      <c r="E636" s="23" t="n">
        <v>0.0255</v>
      </c>
      <c r="F636" s="33" t="n">
        <v>12.7</v>
      </c>
      <c r="G636" s="34" t="n">
        <v>0.32</v>
      </c>
    </row>
    <row r="637" customFormat="false" ht="15" hidden="false" customHeight="false" outlineLevel="0" collapsed="false">
      <c r="A637" s="31" t="s">
        <v>455</v>
      </c>
      <c r="B637" s="32" t="s">
        <v>620</v>
      </c>
      <c r="C637" s="32" t="s">
        <v>621</v>
      </c>
      <c r="D637" s="23" t="s">
        <v>543</v>
      </c>
      <c r="E637" s="23" t="n">
        <v>0.2549</v>
      </c>
      <c r="F637" s="33" t="n">
        <v>22.72</v>
      </c>
      <c r="G637" s="34" t="n">
        <v>5.79</v>
      </c>
    </row>
    <row r="638" customFormat="false" ht="15" hidden="false" customHeight="false" outlineLevel="0" collapsed="false">
      <c r="A638" s="31" t="s">
        <v>448</v>
      </c>
      <c r="B638" s="32" t="s">
        <v>616</v>
      </c>
      <c r="C638" s="32" t="s">
        <v>617</v>
      </c>
      <c r="D638" s="23" t="s">
        <v>451</v>
      </c>
      <c r="E638" s="23" t="n">
        <v>1.3559</v>
      </c>
      <c r="F638" s="33" t="n">
        <v>20.82</v>
      </c>
      <c r="G638" s="35" t="n">
        <v>28.23</v>
      </c>
    </row>
    <row r="639" customFormat="false" ht="15.75" hidden="false" customHeight="false" outlineLevel="0" collapsed="false">
      <c r="A639" s="31"/>
      <c r="B639" s="23"/>
      <c r="C639" s="36" t="s">
        <v>498</v>
      </c>
      <c r="E639" s="23"/>
      <c r="F639" s="36"/>
      <c r="G639" s="37" t="n">
        <v>34.34</v>
      </c>
    </row>
    <row r="640" customFormat="false" ht="31.5" hidden="false" customHeight="false" outlineLevel="0" collapsed="false">
      <c r="A640" s="27" t="s">
        <v>393</v>
      </c>
      <c r="B640" s="28" t="n">
        <v>88497</v>
      </c>
      <c r="C640" s="28" t="s">
        <v>395</v>
      </c>
      <c r="D640" s="27" t="s">
        <v>49</v>
      </c>
      <c r="E640" s="27"/>
      <c r="F640" s="29"/>
      <c r="G640" s="30"/>
    </row>
    <row r="641" customFormat="false" ht="30" hidden="false" customHeight="false" outlineLevel="0" collapsed="false">
      <c r="A641" s="31" t="s">
        <v>455</v>
      </c>
      <c r="B641" s="32" t="s">
        <v>753</v>
      </c>
      <c r="C641" s="32" t="s">
        <v>754</v>
      </c>
      <c r="D641" s="23" t="s">
        <v>22</v>
      </c>
      <c r="E641" s="23" t="n">
        <v>0.1</v>
      </c>
      <c r="F641" s="33" t="n">
        <v>0.43</v>
      </c>
      <c r="G641" s="34" t="n">
        <v>0.04</v>
      </c>
    </row>
    <row r="642" customFormat="false" ht="15" hidden="false" customHeight="false" outlineLevel="0" collapsed="false">
      <c r="A642" s="31" t="s">
        <v>455</v>
      </c>
      <c r="B642" s="32" t="s">
        <v>755</v>
      </c>
      <c r="C642" s="32" t="s">
        <v>756</v>
      </c>
      <c r="D642" s="23" t="s">
        <v>757</v>
      </c>
      <c r="E642" s="23" t="n">
        <v>0.0489</v>
      </c>
      <c r="F642" s="33" t="n">
        <v>55</v>
      </c>
      <c r="G642" s="34" t="n">
        <v>2.69</v>
      </c>
    </row>
    <row r="643" customFormat="false" ht="15" hidden="false" customHeight="false" outlineLevel="0" collapsed="false">
      <c r="A643" s="31" t="s">
        <v>448</v>
      </c>
      <c r="B643" s="32" t="s">
        <v>616</v>
      </c>
      <c r="C643" s="32" t="s">
        <v>617</v>
      </c>
      <c r="D643" s="23" t="s">
        <v>451</v>
      </c>
      <c r="E643" s="23" t="n">
        <v>0.312</v>
      </c>
      <c r="F643" s="33" t="n">
        <v>20.82</v>
      </c>
      <c r="G643" s="34" t="n">
        <v>6.5</v>
      </c>
    </row>
    <row r="644" customFormat="false" ht="15" hidden="false" customHeight="false" outlineLevel="0" collapsed="false">
      <c r="A644" s="31" t="s">
        <v>448</v>
      </c>
      <c r="B644" s="32" t="s">
        <v>479</v>
      </c>
      <c r="C644" s="32" t="s">
        <v>480</v>
      </c>
      <c r="D644" s="23" t="s">
        <v>451</v>
      </c>
      <c r="E644" s="23" t="n">
        <v>0.114</v>
      </c>
      <c r="F644" s="33" t="n">
        <v>15.6</v>
      </c>
      <c r="G644" s="35" t="n">
        <v>1.78</v>
      </c>
    </row>
    <row r="645" customFormat="false" ht="15.75" hidden="false" customHeight="false" outlineLevel="0" collapsed="false">
      <c r="A645" s="31"/>
      <c r="B645" s="23"/>
      <c r="C645" s="36" t="s">
        <v>498</v>
      </c>
      <c r="E645" s="23"/>
      <c r="F645" s="36"/>
      <c r="G645" s="37" t="n">
        <v>11.01</v>
      </c>
    </row>
    <row r="646" customFormat="false" ht="31.5" hidden="false" customHeight="false" outlineLevel="0" collapsed="false">
      <c r="A646" s="27" t="s">
        <v>396</v>
      </c>
      <c r="B646" s="28" t="n">
        <v>88487</v>
      </c>
      <c r="C646" s="28" t="s">
        <v>398</v>
      </c>
      <c r="D646" s="27" t="s">
        <v>49</v>
      </c>
      <c r="E646" s="27"/>
      <c r="F646" s="29"/>
      <c r="G646" s="30"/>
    </row>
    <row r="647" customFormat="false" ht="15" hidden="false" customHeight="false" outlineLevel="0" collapsed="false">
      <c r="A647" s="31" t="s">
        <v>455</v>
      </c>
      <c r="B647" s="32" t="s">
        <v>758</v>
      </c>
      <c r="C647" s="32" t="s">
        <v>759</v>
      </c>
      <c r="D647" s="23" t="s">
        <v>543</v>
      </c>
      <c r="E647" s="23" t="n">
        <v>0.33</v>
      </c>
      <c r="F647" s="33" t="n">
        <v>19.57</v>
      </c>
      <c r="G647" s="34" t="n">
        <v>6.46</v>
      </c>
    </row>
    <row r="648" customFormat="false" ht="15" hidden="false" customHeight="false" outlineLevel="0" collapsed="false">
      <c r="A648" s="31" t="s">
        <v>448</v>
      </c>
      <c r="B648" s="32" t="s">
        <v>616</v>
      </c>
      <c r="C648" s="32" t="s">
        <v>617</v>
      </c>
      <c r="D648" s="23" t="s">
        <v>451</v>
      </c>
      <c r="E648" s="23" t="n">
        <v>0.13</v>
      </c>
      <c r="F648" s="33" t="n">
        <v>20.82</v>
      </c>
      <c r="G648" s="34" t="n">
        <v>2.71</v>
      </c>
    </row>
    <row r="649" customFormat="false" ht="15" hidden="false" customHeight="false" outlineLevel="0" collapsed="false">
      <c r="A649" s="31" t="s">
        <v>448</v>
      </c>
      <c r="B649" s="32" t="s">
        <v>479</v>
      </c>
      <c r="C649" s="32" t="s">
        <v>480</v>
      </c>
      <c r="D649" s="23" t="s">
        <v>451</v>
      </c>
      <c r="E649" s="23" t="n">
        <v>0.048</v>
      </c>
      <c r="F649" s="33" t="n">
        <v>15.6</v>
      </c>
      <c r="G649" s="35" t="n">
        <v>0.75</v>
      </c>
    </row>
    <row r="650" customFormat="false" ht="15.75" hidden="false" customHeight="false" outlineLevel="0" collapsed="false">
      <c r="A650" s="31"/>
      <c r="B650" s="23"/>
      <c r="C650" s="36" t="s">
        <v>498</v>
      </c>
      <c r="E650" s="23"/>
      <c r="F650" s="36"/>
      <c r="G650" s="37" t="n">
        <v>9.92</v>
      </c>
    </row>
    <row r="651" customFormat="false" ht="31.5" hidden="false" customHeight="false" outlineLevel="0" collapsed="false">
      <c r="A651" s="27" t="s">
        <v>399</v>
      </c>
      <c r="B651" s="28" t="n">
        <v>84665</v>
      </c>
      <c r="C651" s="28" t="s">
        <v>401</v>
      </c>
      <c r="D651" s="27" t="s">
        <v>49</v>
      </c>
      <c r="E651" s="27"/>
      <c r="F651" s="29"/>
      <c r="G651" s="30"/>
    </row>
    <row r="652" customFormat="false" ht="30" hidden="false" customHeight="false" outlineLevel="0" collapsed="false">
      <c r="A652" s="31" t="s">
        <v>455</v>
      </c>
      <c r="B652" s="32" t="s">
        <v>760</v>
      </c>
      <c r="C652" s="32" t="s">
        <v>761</v>
      </c>
      <c r="D652" s="23" t="s">
        <v>543</v>
      </c>
      <c r="E652" s="23" t="n">
        <v>0.35</v>
      </c>
      <c r="F652" s="33" t="n">
        <v>13.39</v>
      </c>
      <c r="G652" s="34" t="n">
        <v>4.69</v>
      </c>
    </row>
    <row r="653" customFormat="false" ht="15" hidden="false" customHeight="false" outlineLevel="0" collapsed="false">
      <c r="A653" s="31" t="s">
        <v>448</v>
      </c>
      <c r="B653" s="32" t="s">
        <v>616</v>
      </c>
      <c r="C653" s="32" t="s">
        <v>617</v>
      </c>
      <c r="D653" s="23" t="s">
        <v>451</v>
      </c>
      <c r="E653" s="23" t="n">
        <v>0.5</v>
      </c>
      <c r="F653" s="33" t="n">
        <v>20.82</v>
      </c>
      <c r="G653" s="34" t="n">
        <v>10.41</v>
      </c>
    </row>
    <row r="654" customFormat="false" ht="15" hidden="false" customHeight="false" outlineLevel="0" collapsed="false">
      <c r="A654" s="31" t="s">
        <v>448</v>
      </c>
      <c r="B654" s="32" t="s">
        <v>479</v>
      </c>
      <c r="C654" s="32" t="s">
        <v>480</v>
      </c>
      <c r="D654" s="23" t="s">
        <v>451</v>
      </c>
      <c r="E654" s="23" t="n">
        <v>0.33</v>
      </c>
      <c r="F654" s="33" t="n">
        <v>15.6</v>
      </c>
      <c r="G654" s="35" t="n">
        <v>5.15</v>
      </c>
    </row>
    <row r="655" customFormat="false" ht="15.75" hidden="false" customHeight="false" outlineLevel="0" collapsed="false">
      <c r="A655" s="31"/>
      <c r="B655" s="23"/>
      <c r="C655" s="36" t="s">
        <v>498</v>
      </c>
      <c r="E655" s="23"/>
      <c r="F655" s="36"/>
      <c r="G655" s="37" t="n">
        <v>20.25</v>
      </c>
    </row>
    <row r="656" customFormat="false" ht="15.75" hidden="false" customHeight="false" outlineLevel="0" collapsed="false">
      <c r="A656" s="27" t="s">
        <v>402</v>
      </c>
      <c r="B656" s="28" t="n">
        <v>100718</v>
      </c>
      <c r="C656" s="28" t="s">
        <v>404</v>
      </c>
      <c r="D656" s="27" t="s">
        <v>45</v>
      </c>
      <c r="E656" s="27"/>
      <c r="F656" s="29"/>
      <c r="G656" s="30"/>
    </row>
    <row r="657" customFormat="false" ht="15" hidden="false" customHeight="false" outlineLevel="0" collapsed="false">
      <c r="A657" s="31" t="s">
        <v>455</v>
      </c>
      <c r="B657" s="32" t="s">
        <v>762</v>
      </c>
      <c r="C657" s="32" t="s">
        <v>763</v>
      </c>
      <c r="D657" s="23" t="s">
        <v>22</v>
      </c>
      <c r="E657" s="23" t="n">
        <v>0.02</v>
      </c>
      <c r="F657" s="33" t="n">
        <v>6.81</v>
      </c>
      <c r="G657" s="34" t="n">
        <v>0.14</v>
      </c>
    </row>
    <row r="658" customFormat="false" ht="15" hidden="false" customHeight="false" outlineLevel="0" collapsed="false">
      <c r="A658" s="31" t="s">
        <v>448</v>
      </c>
      <c r="B658" s="32" t="s">
        <v>616</v>
      </c>
      <c r="C658" s="32" t="s">
        <v>617</v>
      </c>
      <c r="D658" s="23" t="s">
        <v>451</v>
      </c>
      <c r="E658" s="23" t="n">
        <v>0.0412</v>
      </c>
      <c r="F658" s="33" t="n">
        <v>20.82</v>
      </c>
      <c r="G658" s="35" t="n">
        <v>0.86</v>
      </c>
    </row>
    <row r="659" customFormat="false" ht="15.75" hidden="false" customHeight="false" outlineLevel="0" collapsed="false">
      <c r="A659" s="31"/>
      <c r="B659" s="23"/>
      <c r="C659" s="36" t="s">
        <v>497</v>
      </c>
      <c r="E659" s="23"/>
      <c r="F659" s="36"/>
      <c r="G659" s="37" t="n">
        <v>1</v>
      </c>
    </row>
    <row r="660" customFormat="false" ht="31.5" hidden="false" customHeight="false" outlineLevel="0" collapsed="false">
      <c r="A660" s="27" t="s">
        <v>406</v>
      </c>
      <c r="B660" s="28" t="s">
        <v>407</v>
      </c>
      <c r="C660" s="28" t="s">
        <v>408</v>
      </c>
      <c r="D660" s="27" t="s">
        <v>22</v>
      </c>
      <c r="E660" s="27"/>
      <c r="F660" s="29"/>
      <c r="G660" s="30"/>
    </row>
    <row r="661" customFormat="false" ht="15" hidden="false" customHeight="false" outlineLevel="0" collapsed="false">
      <c r="A661" s="31" t="s">
        <v>455</v>
      </c>
      <c r="B661" s="32" t="s">
        <v>764</v>
      </c>
      <c r="C661" s="32" t="s">
        <v>765</v>
      </c>
      <c r="D661" s="23" t="s">
        <v>22</v>
      </c>
      <c r="E661" s="23" t="n">
        <v>1</v>
      </c>
      <c r="F661" s="33" t="n">
        <v>17.98</v>
      </c>
      <c r="G661" s="34" t="n">
        <v>17.98</v>
      </c>
    </row>
    <row r="662" customFormat="false" ht="30" hidden="false" customHeight="false" outlineLevel="0" collapsed="false">
      <c r="A662" s="31" t="s">
        <v>448</v>
      </c>
      <c r="B662" s="32" t="s">
        <v>501</v>
      </c>
      <c r="C662" s="32" t="s">
        <v>502</v>
      </c>
      <c r="D662" s="23" t="s">
        <v>451</v>
      </c>
      <c r="E662" s="23" t="n">
        <v>0.0219</v>
      </c>
      <c r="F662" s="33" t="n">
        <v>19.34</v>
      </c>
      <c r="G662" s="34" t="n">
        <v>0.42</v>
      </c>
    </row>
    <row r="663" customFormat="false" ht="15" hidden="false" customHeight="false" outlineLevel="0" collapsed="false">
      <c r="A663" s="31" t="s">
        <v>448</v>
      </c>
      <c r="B663" s="32" t="s">
        <v>479</v>
      </c>
      <c r="C663" s="32" t="s">
        <v>480</v>
      </c>
      <c r="D663" s="23" t="s">
        <v>451</v>
      </c>
      <c r="E663" s="23" t="n">
        <v>0.0431</v>
      </c>
      <c r="F663" s="33" t="n">
        <v>15.6</v>
      </c>
      <c r="G663" s="35" t="n">
        <v>0.67</v>
      </c>
    </row>
    <row r="664" customFormat="false" ht="15.75" hidden="false" customHeight="false" outlineLevel="0" collapsed="false">
      <c r="A664" s="31"/>
      <c r="B664" s="23"/>
      <c r="C664" s="36" t="s">
        <v>454</v>
      </c>
      <c r="E664" s="23"/>
      <c r="F664" s="36"/>
      <c r="G664" s="37" t="n">
        <v>19.07</v>
      </c>
    </row>
    <row r="665" customFormat="false" ht="15.75" hidden="false" customHeight="false" outlineLevel="0" collapsed="false">
      <c r="A665" s="27" t="s">
        <v>409</v>
      </c>
      <c r="B665" s="28" t="n">
        <v>72117</v>
      </c>
      <c r="C665" s="28" t="s">
        <v>411</v>
      </c>
      <c r="D665" s="27" t="s">
        <v>49</v>
      </c>
      <c r="E665" s="27"/>
      <c r="F665" s="29"/>
      <c r="G665" s="30"/>
    </row>
    <row r="666" customFormat="false" ht="15" hidden="false" customHeight="false" outlineLevel="0" collapsed="false">
      <c r="A666" s="31" t="s">
        <v>455</v>
      </c>
      <c r="B666" s="32" t="s">
        <v>766</v>
      </c>
      <c r="C666" s="32" t="s">
        <v>767</v>
      </c>
      <c r="D666" s="23" t="s">
        <v>49</v>
      </c>
      <c r="E666" s="23" t="n">
        <v>1</v>
      </c>
      <c r="F666" s="33" t="n">
        <v>166.66</v>
      </c>
      <c r="G666" s="34" t="n">
        <v>166.66</v>
      </c>
    </row>
    <row r="667" customFormat="false" ht="15" hidden="false" customHeight="false" outlineLevel="0" collapsed="false">
      <c r="A667" s="31" t="s">
        <v>455</v>
      </c>
      <c r="B667" s="32" t="s">
        <v>768</v>
      </c>
      <c r="C667" s="32" t="s">
        <v>769</v>
      </c>
      <c r="D667" s="23" t="s">
        <v>474</v>
      </c>
      <c r="E667" s="23" t="n">
        <v>1.6</v>
      </c>
      <c r="F667" s="33" t="n">
        <v>10.59</v>
      </c>
      <c r="G667" s="34" t="n">
        <v>16.94</v>
      </c>
    </row>
    <row r="668" customFormat="false" ht="15" hidden="false" customHeight="false" outlineLevel="0" collapsed="false">
      <c r="A668" s="31" t="s">
        <v>448</v>
      </c>
      <c r="B668" s="32" t="s">
        <v>479</v>
      </c>
      <c r="C668" s="32" t="s">
        <v>480</v>
      </c>
      <c r="D668" s="23" t="s">
        <v>451</v>
      </c>
      <c r="E668" s="23" t="n">
        <v>0.45</v>
      </c>
      <c r="F668" s="33" t="n">
        <v>15.6</v>
      </c>
      <c r="G668" s="34" t="n">
        <v>7.02</v>
      </c>
    </row>
    <row r="669" customFormat="false" ht="15" hidden="false" customHeight="false" outlineLevel="0" collapsed="false">
      <c r="A669" s="31" t="s">
        <v>448</v>
      </c>
      <c r="B669" s="32" t="s">
        <v>770</v>
      </c>
      <c r="C669" s="32" t="s">
        <v>771</v>
      </c>
      <c r="D669" s="23" t="s">
        <v>451</v>
      </c>
      <c r="E669" s="23" t="n">
        <v>0.45</v>
      </c>
      <c r="F669" s="33" t="n">
        <v>16.72</v>
      </c>
      <c r="G669" s="35" t="n">
        <v>7.52</v>
      </c>
    </row>
    <row r="670" customFormat="false" ht="15.75" hidden="false" customHeight="false" outlineLevel="0" collapsed="false">
      <c r="A670" s="31"/>
      <c r="B670" s="23"/>
      <c r="C670" s="36" t="s">
        <v>498</v>
      </c>
      <c r="E670" s="23"/>
      <c r="F670" s="36"/>
      <c r="G670" s="37" t="n">
        <v>198.14</v>
      </c>
    </row>
    <row r="671" customFormat="false" ht="78.75" hidden="false" customHeight="false" outlineLevel="0" collapsed="false">
      <c r="A671" s="27" t="s">
        <v>412</v>
      </c>
      <c r="B671" s="28" t="s">
        <v>413</v>
      </c>
      <c r="C671" s="28" t="s">
        <v>414</v>
      </c>
      <c r="D671" s="27" t="s">
        <v>22</v>
      </c>
      <c r="E671" s="27"/>
      <c r="F671" s="29"/>
      <c r="G671" s="30"/>
    </row>
    <row r="672" customFormat="false" ht="60" hidden="false" customHeight="false" outlineLevel="0" collapsed="false">
      <c r="A672" s="31" t="s">
        <v>455</v>
      </c>
      <c r="B672" s="32" t="s">
        <v>772</v>
      </c>
      <c r="C672" s="32" t="s">
        <v>773</v>
      </c>
      <c r="D672" s="23" t="s">
        <v>22</v>
      </c>
      <c r="E672" s="23" t="n">
        <v>1</v>
      </c>
      <c r="F672" s="33" t="n">
        <v>1487.5</v>
      </c>
      <c r="G672" s="35" t="n">
        <v>1487.5</v>
      </c>
    </row>
    <row r="673" customFormat="false" ht="15.75" hidden="false" customHeight="false" outlineLevel="0" collapsed="false">
      <c r="A673" s="31"/>
      <c r="B673" s="23"/>
      <c r="C673" s="36" t="s">
        <v>454</v>
      </c>
      <c r="E673" s="23"/>
      <c r="F673" s="36"/>
      <c r="G673" s="37" t="n">
        <v>1487.5</v>
      </c>
    </row>
    <row r="674" customFormat="false" ht="94.5" hidden="false" customHeight="false" outlineLevel="0" collapsed="false">
      <c r="A674" s="27" t="s">
        <v>415</v>
      </c>
      <c r="B674" s="28" t="s">
        <v>416</v>
      </c>
      <c r="C674" s="28" t="s">
        <v>417</v>
      </c>
      <c r="D674" s="27" t="s">
        <v>22</v>
      </c>
      <c r="E674" s="27"/>
      <c r="F674" s="29"/>
      <c r="G674" s="30"/>
    </row>
    <row r="675" customFormat="false" ht="30" hidden="false" customHeight="false" outlineLevel="0" collapsed="false">
      <c r="A675" s="31" t="s">
        <v>448</v>
      </c>
      <c r="B675" s="32" t="s">
        <v>452</v>
      </c>
      <c r="C675" s="32" t="s">
        <v>453</v>
      </c>
      <c r="D675" s="23" t="s">
        <v>451</v>
      </c>
      <c r="E675" s="23" t="n">
        <v>6</v>
      </c>
      <c r="F675" s="33" t="n">
        <v>106.56</v>
      </c>
      <c r="G675" s="34" t="n">
        <v>639.36</v>
      </c>
    </row>
    <row r="676" customFormat="false" ht="15" hidden="false" customHeight="false" outlineLevel="0" collapsed="false">
      <c r="A676" s="31" t="s">
        <v>448</v>
      </c>
      <c r="B676" s="32" t="s">
        <v>460</v>
      </c>
      <c r="C676" s="32" t="s">
        <v>461</v>
      </c>
      <c r="D676" s="23" t="s">
        <v>451</v>
      </c>
      <c r="E676" s="23" t="n">
        <v>24</v>
      </c>
      <c r="F676" s="33" t="n">
        <v>15.6</v>
      </c>
      <c r="G676" s="34" t="n">
        <v>374.4</v>
      </c>
    </row>
    <row r="677" customFormat="false" ht="30" hidden="false" customHeight="false" outlineLevel="0" collapsed="false">
      <c r="A677" s="31" t="s">
        <v>455</v>
      </c>
      <c r="B677" s="32" t="s">
        <v>774</v>
      </c>
      <c r="C677" s="32" t="s">
        <v>775</v>
      </c>
      <c r="D677" s="23" t="s">
        <v>22</v>
      </c>
      <c r="E677" s="23" t="n">
        <v>1</v>
      </c>
      <c r="F677" s="33" t="n">
        <v>88.78</v>
      </c>
      <c r="G677" s="34" t="n">
        <v>88.78</v>
      </c>
    </row>
    <row r="678" customFormat="false" ht="15" hidden="false" customHeight="false" outlineLevel="0" collapsed="false">
      <c r="A678" s="31" t="s">
        <v>455</v>
      </c>
      <c r="B678" s="32" t="s">
        <v>464</v>
      </c>
      <c r="C678" s="32" t="s">
        <v>465</v>
      </c>
      <c r="D678" s="23" t="s">
        <v>22</v>
      </c>
      <c r="E678" s="23" t="n">
        <v>8</v>
      </c>
      <c r="F678" s="33" t="n">
        <v>2.7</v>
      </c>
      <c r="G678" s="35" t="n">
        <v>21.6</v>
      </c>
    </row>
    <row r="679" customFormat="false" ht="15.75" hidden="false" customHeight="false" outlineLevel="0" collapsed="false">
      <c r="A679" s="31"/>
      <c r="B679" s="23"/>
      <c r="C679" s="36" t="s">
        <v>454</v>
      </c>
      <c r="E679" s="23"/>
      <c r="F679" s="36"/>
      <c r="G679" s="37" t="n">
        <v>1124.14</v>
      </c>
    </row>
    <row r="680" customFormat="false" ht="31.5" hidden="false" customHeight="false" outlineLevel="0" collapsed="false">
      <c r="A680" s="27" t="s">
        <v>418</v>
      </c>
      <c r="B680" s="28" t="s">
        <v>419</v>
      </c>
      <c r="C680" s="28" t="s">
        <v>420</v>
      </c>
      <c r="D680" s="27" t="s">
        <v>22</v>
      </c>
      <c r="E680" s="27"/>
      <c r="F680" s="29"/>
      <c r="G680" s="30"/>
    </row>
    <row r="681" customFormat="false" ht="30" hidden="false" customHeight="false" outlineLevel="0" collapsed="false">
      <c r="A681" s="31" t="s">
        <v>448</v>
      </c>
      <c r="B681" s="32" t="s">
        <v>452</v>
      </c>
      <c r="C681" s="32" t="s">
        <v>453</v>
      </c>
      <c r="D681" s="23" t="s">
        <v>451</v>
      </c>
      <c r="E681" s="23" t="n">
        <v>20</v>
      </c>
      <c r="F681" s="33" t="n">
        <v>106.56</v>
      </c>
      <c r="G681" s="34" t="n">
        <v>2131.2</v>
      </c>
    </row>
    <row r="682" customFormat="false" ht="60" hidden="false" customHeight="false" outlineLevel="0" collapsed="false">
      <c r="A682" s="31" t="s">
        <v>455</v>
      </c>
      <c r="B682" s="32" t="s">
        <v>776</v>
      </c>
      <c r="C682" s="32" t="s">
        <v>777</v>
      </c>
      <c r="D682" s="23" t="s">
        <v>22</v>
      </c>
      <c r="E682" s="23" t="n">
        <v>1</v>
      </c>
      <c r="F682" s="33" t="n">
        <v>88.78</v>
      </c>
      <c r="G682" s="35" t="n">
        <v>88.78</v>
      </c>
    </row>
    <row r="683" customFormat="false" ht="15.75" hidden="false" customHeight="false" outlineLevel="0" collapsed="false">
      <c r="A683" s="31"/>
      <c r="B683" s="23"/>
      <c r="C683" s="36" t="s">
        <v>454</v>
      </c>
      <c r="E683" s="23"/>
      <c r="F683" s="36"/>
      <c r="G683" s="37" t="n">
        <v>2219.98</v>
      </c>
    </row>
    <row r="684" customFormat="false" ht="47.25" hidden="false" customHeight="false" outlineLevel="0" collapsed="false">
      <c r="A684" s="27" t="s">
        <v>421</v>
      </c>
      <c r="B684" s="28" t="s">
        <v>422</v>
      </c>
      <c r="C684" s="28" t="s">
        <v>423</v>
      </c>
      <c r="D684" s="27" t="s">
        <v>22</v>
      </c>
      <c r="E684" s="27"/>
      <c r="F684" s="29"/>
      <c r="G684" s="30"/>
    </row>
    <row r="685" customFormat="false" ht="30" hidden="false" customHeight="false" outlineLevel="0" collapsed="false">
      <c r="A685" s="31" t="s">
        <v>448</v>
      </c>
      <c r="B685" s="32" t="s">
        <v>778</v>
      </c>
      <c r="C685" s="32" t="s">
        <v>779</v>
      </c>
      <c r="D685" s="23" t="s">
        <v>451</v>
      </c>
      <c r="E685" s="23" t="n">
        <v>40</v>
      </c>
      <c r="F685" s="33" t="n">
        <v>32.54</v>
      </c>
      <c r="G685" s="34" t="n">
        <v>1301.6</v>
      </c>
    </row>
    <row r="686" customFormat="false" ht="15" hidden="false" customHeight="false" outlineLevel="0" collapsed="false">
      <c r="A686" s="31" t="s">
        <v>448</v>
      </c>
      <c r="B686" s="32" t="s">
        <v>503</v>
      </c>
      <c r="C686" s="32" t="s">
        <v>504</v>
      </c>
      <c r="D686" s="23" t="s">
        <v>451</v>
      </c>
      <c r="E686" s="23" t="n">
        <v>40</v>
      </c>
      <c r="F686" s="33" t="n">
        <v>20</v>
      </c>
      <c r="G686" s="35" t="n">
        <v>800</v>
      </c>
    </row>
    <row r="687" customFormat="false" ht="15.75" hidden="false" customHeight="false" outlineLevel="0" collapsed="false">
      <c r="A687" s="31"/>
      <c r="B687" s="23"/>
      <c r="C687" s="36" t="s">
        <v>454</v>
      </c>
      <c r="E687" s="23"/>
      <c r="F687" s="36"/>
      <c r="G687" s="37" t="n">
        <v>2101.6</v>
      </c>
    </row>
    <row r="688" customFormat="false" ht="47.25" hidden="false" customHeight="false" outlineLevel="0" collapsed="false">
      <c r="A688" s="27" t="s">
        <v>424</v>
      </c>
      <c r="B688" s="28" t="s">
        <v>425</v>
      </c>
      <c r="C688" s="28" t="s">
        <v>426</v>
      </c>
      <c r="D688" s="27" t="s">
        <v>22</v>
      </c>
      <c r="E688" s="27"/>
      <c r="F688" s="29"/>
      <c r="G688" s="30"/>
    </row>
    <row r="689" customFormat="false" ht="30" hidden="false" customHeight="false" outlineLevel="0" collapsed="false">
      <c r="A689" s="31" t="s">
        <v>448</v>
      </c>
      <c r="B689" s="32" t="s">
        <v>778</v>
      </c>
      <c r="C689" s="32" t="s">
        <v>779</v>
      </c>
      <c r="D689" s="23" t="s">
        <v>451</v>
      </c>
      <c r="E689" s="23" t="n">
        <v>40</v>
      </c>
      <c r="F689" s="33" t="n">
        <v>32.54</v>
      </c>
      <c r="G689" s="34" t="n">
        <v>1301.6</v>
      </c>
    </row>
    <row r="690" customFormat="false" ht="15" hidden="false" customHeight="false" outlineLevel="0" collapsed="false">
      <c r="A690" s="31" t="s">
        <v>448</v>
      </c>
      <c r="B690" s="32" t="s">
        <v>503</v>
      </c>
      <c r="C690" s="32" t="s">
        <v>504</v>
      </c>
      <c r="D690" s="23" t="s">
        <v>451</v>
      </c>
      <c r="E690" s="23" t="n">
        <v>40</v>
      </c>
      <c r="F690" s="33" t="n">
        <v>20</v>
      </c>
      <c r="G690" s="35" t="n">
        <v>800</v>
      </c>
    </row>
    <row r="691" customFormat="false" ht="15.75" hidden="false" customHeight="false" outlineLevel="0" collapsed="false">
      <c r="A691" s="31"/>
      <c r="B691" s="23"/>
      <c r="C691" s="36" t="s">
        <v>454</v>
      </c>
      <c r="E691" s="23"/>
      <c r="F691" s="36"/>
      <c r="G691" s="37" t="n">
        <v>2101.6</v>
      </c>
    </row>
    <row r="692" customFormat="false" ht="31.5" hidden="false" customHeight="false" outlineLevel="0" collapsed="false">
      <c r="A692" s="27" t="s">
        <v>427</v>
      </c>
      <c r="B692" s="28" t="s">
        <v>428</v>
      </c>
      <c r="C692" s="28" t="s">
        <v>429</v>
      </c>
      <c r="D692" s="27" t="s">
        <v>22</v>
      </c>
      <c r="E692" s="27"/>
      <c r="F692" s="29"/>
      <c r="G692" s="30"/>
    </row>
    <row r="693" customFormat="false" ht="30" hidden="false" customHeight="false" outlineLevel="0" collapsed="false">
      <c r="A693" s="31" t="s">
        <v>448</v>
      </c>
      <c r="B693" s="32" t="s">
        <v>778</v>
      </c>
      <c r="C693" s="32" t="s">
        <v>779</v>
      </c>
      <c r="D693" s="23" t="s">
        <v>451</v>
      </c>
      <c r="E693" s="23" t="n">
        <v>40</v>
      </c>
      <c r="F693" s="33" t="n">
        <v>32.54</v>
      </c>
      <c r="G693" s="34" t="n">
        <v>1301.6</v>
      </c>
    </row>
    <row r="694" customFormat="false" ht="15" hidden="false" customHeight="false" outlineLevel="0" collapsed="false">
      <c r="A694" s="31" t="s">
        <v>448</v>
      </c>
      <c r="B694" s="32" t="s">
        <v>503</v>
      </c>
      <c r="C694" s="32" t="s">
        <v>504</v>
      </c>
      <c r="D694" s="23" t="s">
        <v>451</v>
      </c>
      <c r="E694" s="23" t="n">
        <v>40</v>
      </c>
      <c r="F694" s="33" t="n">
        <v>20</v>
      </c>
      <c r="G694" s="35" t="n">
        <v>800</v>
      </c>
    </row>
    <row r="695" customFormat="false" ht="15.75" hidden="false" customHeight="false" outlineLevel="0" collapsed="false">
      <c r="A695" s="31"/>
      <c r="B695" s="23"/>
      <c r="C695" s="36" t="s">
        <v>454</v>
      </c>
      <c r="E695" s="23"/>
      <c r="F695" s="36"/>
      <c r="G695" s="37" t="n">
        <v>2101.6</v>
      </c>
    </row>
    <row r="696" customFormat="false" ht="15.75" hidden="false" customHeight="false" outlineLevel="0" collapsed="false">
      <c r="A696" s="27" t="s">
        <v>430</v>
      </c>
      <c r="B696" s="28" t="s">
        <v>431</v>
      </c>
      <c r="C696" s="28" t="s">
        <v>432</v>
      </c>
      <c r="D696" s="27" t="s">
        <v>22</v>
      </c>
      <c r="E696" s="27"/>
      <c r="F696" s="29"/>
      <c r="G696" s="30"/>
    </row>
    <row r="697" customFormat="false" ht="30" hidden="false" customHeight="false" outlineLevel="0" collapsed="false">
      <c r="A697" s="31" t="s">
        <v>448</v>
      </c>
      <c r="B697" s="32" t="s">
        <v>482</v>
      </c>
      <c r="C697" s="32" t="s">
        <v>483</v>
      </c>
      <c r="D697" s="23" t="s">
        <v>484</v>
      </c>
      <c r="E697" s="23" t="n">
        <v>6</v>
      </c>
      <c r="F697" s="33" t="n">
        <v>58.54</v>
      </c>
      <c r="G697" s="34" t="n">
        <v>351.24</v>
      </c>
    </row>
    <row r="698" customFormat="false" ht="30" hidden="false" customHeight="false" outlineLevel="0" collapsed="false">
      <c r="A698" s="31" t="s">
        <v>448</v>
      </c>
      <c r="B698" s="32" t="s">
        <v>485</v>
      </c>
      <c r="C698" s="32" t="s">
        <v>486</v>
      </c>
      <c r="D698" s="23" t="s">
        <v>487</v>
      </c>
      <c r="E698" s="23" t="n">
        <v>2</v>
      </c>
      <c r="F698" s="33" t="n">
        <v>19.93</v>
      </c>
      <c r="G698" s="35" t="n">
        <v>39.86</v>
      </c>
    </row>
    <row r="699" customFormat="false" ht="15.75" hidden="false" customHeight="false" outlineLevel="0" collapsed="false">
      <c r="A699" s="31"/>
      <c r="B699" s="23"/>
      <c r="C699" s="36" t="s">
        <v>454</v>
      </c>
      <c r="E699" s="23"/>
      <c r="F699" s="36"/>
      <c r="G699" s="37" t="n">
        <v>391.1</v>
      </c>
    </row>
    <row r="700" customFormat="false" ht="15.75" hidden="false" customHeight="false" outlineLevel="0" collapsed="false">
      <c r="A700" s="27" t="s">
        <v>433</v>
      </c>
      <c r="B700" s="28" t="n">
        <v>99826</v>
      </c>
      <c r="C700" s="28" t="s">
        <v>435</v>
      </c>
      <c r="D700" s="27" t="s">
        <v>49</v>
      </c>
      <c r="E700" s="27"/>
      <c r="F700" s="29"/>
      <c r="G700" s="30"/>
    </row>
    <row r="701" customFormat="false" ht="15" hidden="false" customHeight="false" outlineLevel="0" collapsed="false">
      <c r="A701" s="31" t="s">
        <v>448</v>
      </c>
      <c r="B701" s="32" t="s">
        <v>479</v>
      </c>
      <c r="C701" s="32" t="s">
        <v>480</v>
      </c>
      <c r="D701" s="23" t="s">
        <v>451</v>
      </c>
      <c r="E701" s="23" t="n">
        <v>0.072</v>
      </c>
      <c r="F701" s="33" t="n">
        <v>15.6</v>
      </c>
      <c r="G701" s="35" t="n">
        <v>1.12</v>
      </c>
    </row>
    <row r="702" customFormat="false" ht="15.75" hidden="false" customHeight="false" outlineLevel="0" collapsed="false">
      <c r="A702" s="31"/>
      <c r="B702" s="23"/>
      <c r="C702" s="36" t="s">
        <v>498</v>
      </c>
      <c r="E702" s="23"/>
      <c r="F702" s="36"/>
      <c r="G702" s="37" t="n">
        <v>1.12</v>
      </c>
    </row>
    <row r="703" customFormat="false" ht="31.5" hidden="false" customHeight="false" outlineLevel="0" collapsed="false">
      <c r="A703" s="27" t="s">
        <v>436</v>
      </c>
      <c r="B703" s="28" t="n">
        <v>99802</v>
      </c>
      <c r="C703" s="28" t="s">
        <v>438</v>
      </c>
      <c r="D703" s="27" t="s">
        <v>49</v>
      </c>
      <c r="E703" s="27"/>
      <c r="F703" s="29"/>
      <c r="G703" s="30"/>
    </row>
    <row r="704" customFormat="false" ht="15" hidden="false" customHeight="false" outlineLevel="0" collapsed="false">
      <c r="A704" s="31" t="s">
        <v>448</v>
      </c>
      <c r="B704" s="32" t="s">
        <v>479</v>
      </c>
      <c r="C704" s="32" t="s">
        <v>480</v>
      </c>
      <c r="D704" s="23" t="s">
        <v>451</v>
      </c>
      <c r="E704" s="23" t="n">
        <v>0.025</v>
      </c>
      <c r="F704" s="33" t="n">
        <v>15.6</v>
      </c>
      <c r="G704" s="35" t="n">
        <v>0.39</v>
      </c>
    </row>
    <row r="705" customFormat="false" ht="15.75" hidden="false" customHeight="false" outlineLevel="0" collapsed="false">
      <c r="A705" s="31"/>
      <c r="B705" s="23"/>
      <c r="C705" s="36" t="s">
        <v>498</v>
      </c>
      <c r="E705" s="23"/>
      <c r="F705" s="36"/>
      <c r="G705" s="37" t="n">
        <v>0.39</v>
      </c>
    </row>
    <row r="706" customFormat="false" ht="15.75" hidden="false" customHeight="false" outlineLevel="0" collapsed="false">
      <c r="A706" s="27" t="s">
        <v>439</v>
      </c>
      <c r="B706" s="28" t="s">
        <v>440</v>
      </c>
      <c r="C706" s="28" t="s">
        <v>441</v>
      </c>
      <c r="D706" s="27" t="s">
        <v>22</v>
      </c>
      <c r="E706" s="27"/>
      <c r="F706" s="29"/>
      <c r="G706" s="30"/>
    </row>
    <row r="707" customFormat="false" ht="30" hidden="false" customHeight="false" outlineLevel="0" collapsed="false">
      <c r="A707" s="31" t="s">
        <v>455</v>
      </c>
      <c r="B707" s="32" t="s">
        <v>780</v>
      </c>
      <c r="C707" s="32" t="s">
        <v>781</v>
      </c>
      <c r="D707" s="23" t="s">
        <v>22</v>
      </c>
      <c r="E707" s="23" t="n">
        <v>1</v>
      </c>
      <c r="F707" s="33" t="n">
        <v>280</v>
      </c>
      <c r="G707" s="35" t="n">
        <v>280</v>
      </c>
    </row>
    <row r="708" customFormat="false" ht="15.75" hidden="false" customHeight="false" outlineLevel="0" collapsed="false">
      <c r="A708" s="31"/>
      <c r="B708" s="23"/>
      <c r="C708" s="38" t="s">
        <v>454</v>
      </c>
      <c r="E708" s="23"/>
      <c r="F708" s="38"/>
      <c r="G708" s="37" t="n">
        <v>280</v>
      </c>
    </row>
  </sheetData>
  <autoFilter ref="A1:A708"/>
  <mergeCells count="5">
    <mergeCell ref="A1:D1"/>
    <mergeCell ref="E1:G4"/>
    <mergeCell ref="A2:D2"/>
    <mergeCell ref="A3:D3"/>
    <mergeCell ref="A4:D4"/>
  </mergeCells>
  <printOptions headings="false" gridLines="false" gridLinesSet="true" horizontalCentered="false" verticalCentered="false"/>
  <pageMargins left="0.629861111111111" right="0.472222222222222" top="0.472222222222222" bottom="0.472222222222222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5" activeCellId="0" sqref="C45"/>
    </sheetView>
  </sheetViews>
  <sheetFormatPr defaultRowHeight="15" zeroHeight="false" outlineLevelRow="0" outlineLevelCol="0"/>
  <cols>
    <col collapsed="false" customWidth="true" hidden="false" outlineLevel="0" max="1" min="1" style="39" width="4.9"/>
    <col collapsed="false" customWidth="true" hidden="false" outlineLevel="0" max="2" min="2" style="40" width="27.5"/>
    <col collapsed="false" customWidth="true" hidden="false" outlineLevel="0" max="3" min="3" style="41" width="9.3"/>
    <col collapsed="false" customWidth="true" hidden="false" outlineLevel="0" max="12" min="4" style="41" width="4.5"/>
    <col collapsed="false" customWidth="true" hidden="false" outlineLevel="0" max="13" min="13" style="41" width="2.5"/>
    <col collapsed="false" customWidth="true" hidden="false" outlineLevel="0" max="14" min="14" style="39" width="12.5"/>
    <col collapsed="false" customWidth="true" hidden="false" outlineLevel="0" max="15" min="15" style="39" width="13"/>
    <col collapsed="false" customWidth="true" hidden="false" outlineLevel="0" max="16" min="16" style="39" width="2.2"/>
    <col collapsed="false" customWidth="true" hidden="false" outlineLevel="0" max="17" min="17" style="39" width="9.2"/>
    <col collapsed="false" customWidth="true" hidden="false" outlineLevel="0" max="18" min="18" style="39" width="8.5"/>
    <col collapsed="false" customWidth="true" hidden="false" outlineLevel="0" max="248" min="19" style="39" width="8"/>
    <col collapsed="false" customWidth="true" hidden="false" outlineLevel="0" max="1025" min="249" style="42" width="8"/>
  </cols>
  <sheetData>
    <row r="1" customFormat="false" ht="15.75" hidden="false" customHeight="true" outlineLevel="0" collapsed="false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44"/>
    </row>
    <row r="2" customFormat="false" ht="15.75" hidden="false" customHeight="true" outlineLevel="0" collapsed="false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44"/>
    </row>
    <row r="3" customFormat="false" ht="15.75" hidden="false" customHeight="true" outlineLevel="0" collapsed="false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44"/>
    </row>
    <row r="4" customFormat="false" ht="27" hidden="false" customHeight="true" outlineLevel="0" collapsed="false">
      <c r="A4" s="43" t="s">
        <v>782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4"/>
    </row>
    <row r="5" s="39" customFormat="true" ht="15.75" hidden="false" customHeight="true" outlineLevel="0" collapsed="false">
      <c r="A5" s="45" t="s">
        <v>783</v>
      </c>
      <c r="B5" s="45" t="s">
        <v>784</v>
      </c>
      <c r="C5" s="45" t="s">
        <v>785</v>
      </c>
      <c r="D5" s="46" t="s">
        <v>786</v>
      </c>
      <c r="E5" s="46"/>
      <c r="F5" s="46"/>
      <c r="G5" s="46"/>
      <c r="H5" s="46"/>
      <c r="I5" s="46"/>
      <c r="J5" s="46"/>
      <c r="K5" s="46"/>
      <c r="L5" s="46"/>
      <c r="M5" s="46"/>
      <c r="N5" s="43" t="s">
        <v>787</v>
      </c>
      <c r="O5" s="43" t="s">
        <v>788</v>
      </c>
      <c r="AMB5" s="42"/>
      <c r="AMC5" s="42"/>
      <c r="AMD5" s="42"/>
      <c r="AME5" s="42"/>
      <c r="AMF5" s="42"/>
      <c r="AMG5" s="42"/>
      <c r="AMH5" s="42"/>
      <c r="AMI5" s="42"/>
      <c r="AMJ5" s="42"/>
    </row>
    <row r="6" s="39" customFormat="true" ht="15.75" hidden="false" customHeight="false" outlineLevel="0" collapsed="false">
      <c r="A6" s="45"/>
      <c r="B6" s="45"/>
      <c r="C6" s="45"/>
      <c r="D6" s="47"/>
      <c r="E6" s="45" t="n">
        <v>30</v>
      </c>
      <c r="F6" s="45"/>
      <c r="G6" s="45"/>
      <c r="H6" s="45" t="n">
        <v>60</v>
      </c>
      <c r="I6" s="45"/>
      <c r="J6" s="45"/>
      <c r="K6" s="45" t="n">
        <v>90</v>
      </c>
      <c r="L6" s="45"/>
      <c r="M6" s="45"/>
      <c r="N6" s="43"/>
      <c r="O6" s="43"/>
      <c r="AMB6" s="42"/>
      <c r="AMC6" s="42"/>
      <c r="AMD6" s="42"/>
      <c r="AME6" s="42"/>
      <c r="AMF6" s="42"/>
      <c r="AMG6" s="42"/>
      <c r="AMH6" s="42"/>
      <c r="AMI6" s="42"/>
      <c r="AMJ6" s="42"/>
    </row>
    <row r="7" s="39" customFormat="true" ht="15.75" hidden="false" customHeight="false" outlineLevel="0" collapsed="false">
      <c r="A7" s="48" t="s">
        <v>789</v>
      </c>
      <c r="B7" s="49" t="s">
        <v>17</v>
      </c>
      <c r="C7" s="50" t="n">
        <f aca="false">Orçamento!H8</f>
        <v>24082.64</v>
      </c>
      <c r="D7" s="47"/>
      <c r="E7" s="51"/>
      <c r="F7" s="51"/>
      <c r="G7" s="51"/>
      <c r="H7" s="51"/>
      <c r="I7" s="51"/>
      <c r="J7" s="51"/>
      <c r="K7" s="51"/>
      <c r="L7" s="51"/>
      <c r="M7" s="51"/>
      <c r="N7" s="52" t="n">
        <f aca="false">C7/$C$43</f>
        <v>0.0737320473114358</v>
      </c>
      <c r="O7" s="53" t="n">
        <f aca="false">N7</f>
        <v>0.0737320473114358</v>
      </c>
      <c r="AMB7" s="42"/>
      <c r="AMC7" s="42"/>
      <c r="AMD7" s="42"/>
      <c r="AME7" s="42"/>
      <c r="AMF7" s="42"/>
      <c r="AMG7" s="42"/>
      <c r="AMH7" s="42"/>
      <c r="AMI7" s="42"/>
      <c r="AMJ7" s="42"/>
    </row>
    <row r="8" s="39" customFormat="true" ht="15.75" hidden="false" customHeight="false" outlineLevel="0" collapsed="false">
      <c r="A8" s="48"/>
      <c r="B8" s="49"/>
      <c r="C8" s="50"/>
      <c r="D8" s="47" t="s">
        <v>790</v>
      </c>
      <c r="E8" s="52" t="n">
        <f aca="false">1/3</f>
        <v>0.333333333333333</v>
      </c>
      <c r="F8" s="52"/>
      <c r="G8" s="52"/>
      <c r="H8" s="52" t="n">
        <f aca="false">1/3</f>
        <v>0.333333333333333</v>
      </c>
      <c r="I8" s="52"/>
      <c r="J8" s="52"/>
      <c r="K8" s="52" t="n">
        <f aca="false">1/3</f>
        <v>0.333333333333333</v>
      </c>
      <c r="L8" s="52"/>
      <c r="M8" s="52"/>
      <c r="N8" s="52"/>
      <c r="O8" s="53"/>
      <c r="AMB8" s="42"/>
      <c r="AMC8" s="42"/>
      <c r="AMD8" s="42"/>
      <c r="AME8" s="42"/>
      <c r="AMF8" s="42"/>
      <c r="AMG8" s="42"/>
      <c r="AMH8" s="42"/>
      <c r="AMI8" s="42"/>
      <c r="AMJ8" s="42"/>
    </row>
    <row r="9" s="39" customFormat="true" ht="15.75" hidden="false" customHeight="false" outlineLevel="0" collapsed="false">
      <c r="A9" s="48"/>
      <c r="B9" s="49"/>
      <c r="C9" s="50"/>
      <c r="D9" s="47" t="s">
        <v>791</v>
      </c>
      <c r="E9" s="54"/>
      <c r="F9" s="54"/>
      <c r="G9" s="54"/>
      <c r="H9" s="54"/>
      <c r="I9" s="54"/>
      <c r="J9" s="54"/>
      <c r="K9" s="54"/>
      <c r="L9" s="54"/>
      <c r="M9" s="54"/>
      <c r="N9" s="52"/>
      <c r="O9" s="53"/>
      <c r="AMB9" s="42"/>
      <c r="AMC9" s="42"/>
      <c r="AMD9" s="42"/>
      <c r="AME9" s="42"/>
      <c r="AMF9" s="42"/>
      <c r="AMG9" s="42"/>
      <c r="AMH9" s="42"/>
      <c r="AMI9" s="42"/>
      <c r="AMJ9" s="42"/>
    </row>
    <row r="10" s="39" customFormat="true" ht="15.75" hidden="false" customHeight="false" outlineLevel="0" collapsed="false">
      <c r="A10" s="48"/>
      <c r="B10" s="49"/>
      <c r="C10" s="50"/>
      <c r="D10" s="47" t="s">
        <v>792</v>
      </c>
      <c r="E10" s="55" t="n">
        <f aca="false">$C7*E8</f>
        <v>8027.54666666667</v>
      </c>
      <c r="F10" s="55"/>
      <c r="G10" s="55"/>
      <c r="H10" s="55" t="n">
        <f aca="false">$C7*H8</f>
        <v>8027.54666666667</v>
      </c>
      <c r="I10" s="55"/>
      <c r="J10" s="55"/>
      <c r="K10" s="55" t="n">
        <f aca="false">$C7*K8</f>
        <v>8027.54666666667</v>
      </c>
      <c r="L10" s="55"/>
      <c r="M10" s="55"/>
      <c r="N10" s="52"/>
      <c r="O10" s="53"/>
      <c r="Q10" s="56"/>
      <c r="R10" s="56"/>
      <c r="AMB10" s="42"/>
      <c r="AMC10" s="42"/>
      <c r="AMD10" s="42"/>
      <c r="AME10" s="42"/>
      <c r="AMF10" s="42"/>
      <c r="AMG10" s="42"/>
      <c r="AMH10" s="42"/>
      <c r="AMI10" s="42"/>
      <c r="AMJ10" s="42"/>
    </row>
    <row r="11" s="39" customFormat="true" ht="15.75" hidden="false" customHeight="false" outlineLevel="0" collapsed="false">
      <c r="A11" s="48" t="s">
        <v>793</v>
      </c>
      <c r="B11" s="49" t="s">
        <v>23</v>
      </c>
      <c r="C11" s="50" t="n">
        <f aca="false">Orçamento!H10</f>
        <v>14134.72</v>
      </c>
      <c r="D11" s="47"/>
      <c r="E11" s="51"/>
      <c r="F11" s="51"/>
      <c r="G11" s="51"/>
      <c r="H11" s="51"/>
      <c r="I11" s="51"/>
      <c r="J11" s="51"/>
      <c r="K11" s="51"/>
      <c r="L11" s="51"/>
      <c r="M11" s="51"/>
      <c r="N11" s="52" t="n">
        <f aca="false">C11/$C$43</f>
        <v>0.04327523244021</v>
      </c>
      <c r="O11" s="53" t="n">
        <f aca="false">O7+N11</f>
        <v>0.117007279751646</v>
      </c>
      <c r="AMB11" s="42"/>
      <c r="AMC11" s="42"/>
      <c r="AMD11" s="42"/>
      <c r="AME11" s="42"/>
      <c r="AMF11" s="42"/>
      <c r="AMG11" s="42"/>
      <c r="AMH11" s="42"/>
      <c r="AMI11" s="42"/>
      <c r="AMJ11" s="42"/>
    </row>
    <row r="12" s="39" customFormat="true" ht="15.75" hidden="false" customHeight="false" outlineLevel="0" collapsed="false">
      <c r="A12" s="48"/>
      <c r="B12" s="49"/>
      <c r="C12" s="50"/>
      <c r="D12" s="47" t="s">
        <v>790</v>
      </c>
      <c r="E12" s="52" t="n">
        <v>1</v>
      </c>
      <c r="F12" s="52"/>
      <c r="G12" s="52"/>
      <c r="H12" s="52"/>
      <c r="I12" s="52"/>
      <c r="J12" s="52"/>
      <c r="K12" s="52"/>
      <c r="L12" s="52"/>
      <c r="M12" s="52"/>
      <c r="N12" s="52"/>
      <c r="O12" s="53"/>
      <c r="AMB12" s="42"/>
      <c r="AMC12" s="42"/>
      <c r="AMD12" s="42"/>
      <c r="AME12" s="42"/>
      <c r="AMF12" s="42"/>
      <c r="AMG12" s="42"/>
      <c r="AMH12" s="42"/>
      <c r="AMI12" s="42"/>
      <c r="AMJ12" s="42"/>
    </row>
    <row r="13" s="39" customFormat="true" ht="15.75" hidden="false" customHeight="false" outlineLevel="0" collapsed="false">
      <c r="A13" s="48"/>
      <c r="B13" s="49"/>
      <c r="C13" s="50"/>
      <c r="D13" s="47" t="s">
        <v>791</v>
      </c>
      <c r="E13" s="54"/>
      <c r="F13" s="54"/>
      <c r="G13" s="47"/>
      <c r="H13" s="47"/>
      <c r="I13" s="47"/>
      <c r="J13" s="47"/>
      <c r="K13" s="47"/>
      <c r="L13" s="47"/>
      <c r="M13" s="47"/>
      <c r="N13" s="52"/>
      <c r="O13" s="53"/>
      <c r="AMB13" s="42"/>
      <c r="AMC13" s="42"/>
      <c r="AMD13" s="42"/>
      <c r="AME13" s="42"/>
      <c r="AMF13" s="42"/>
      <c r="AMG13" s="42"/>
      <c r="AMH13" s="42"/>
      <c r="AMI13" s="42"/>
      <c r="AMJ13" s="42"/>
    </row>
    <row r="14" s="39" customFormat="true" ht="15.75" hidden="false" customHeight="false" outlineLevel="0" collapsed="false">
      <c r="A14" s="48"/>
      <c r="B14" s="49"/>
      <c r="C14" s="50"/>
      <c r="D14" s="47" t="s">
        <v>792</v>
      </c>
      <c r="E14" s="55" t="n">
        <f aca="false">$C11*E12</f>
        <v>14134.72</v>
      </c>
      <c r="F14" s="55"/>
      <c r="G14" s="55"/>
      <c r="H14" s="55" t="n">
        <f aca="false">$C11*H12</f>
        <v>0</v>
      </c>
      <c r="I14" s="55"/>
      <c r="J14" s="55"/>
      <c r="K14" s="55" t="n">
        <f aca="false">$C11*K12</f>
        <v>0</v>
      </c>
      <c r="L14" s="55"/>
      <c r="M14" s="55"/>
      <c r="N14" s="52"/>
      <c r="O14" s="53"/>
      <c r="Q14" s="56"/>
      <c r="R14" s="56"/>
      <c r="AMB14" s="42"/>
      <c r="AMC14" s="42"/>
      <c r="AMD14" s="42"/>
      <c r="AME14" s="42"/>
      <c r="AMF14" s="42"/>
      <c r="AMG14" s="42"/>
      <c r="AMH14" s="42"/>
      <c r="AMI14" s="42"/>
      <c r="AMJ14" s="42"/>
    </row>
    <row r="15" s="39" customFormat="true" ht="15.75" hidden="false" customHeight="false" outlineLevel="0" collapsed="false">
      <c r="A15" s="48" t="s">
        <v>794</v>
      </c>
      <c r="B15" s="49" t="s">
        <v>94</v>
      </c>
      <c r="C15" s="50" t="n">
        <f aca="false">Orçamento!H32</f>
        <v>34444.6</v>
      </c>
      <c r="D15" s="47"/>
      <c r="E15" s="51"/>
      <c r="F15" s="51"/>
      <c r="G15" s="51"/>
      <c r="H15" s="51"/>
      <c r="I15" s="51"/>
      <c r="J15" s="51"/>
      <c r="K15" s="51"/>
      <c r="L15" s="51"/>
      <c r="M15" s="51"/>
      <c r="N15" s="52" t="n">
        <f aca="false">C15/$C$43</f>
        <v>0.10545649799289</v>
      </c>
      <c r="O15" s="53" t="n">
        <f aca="false">O11+N15</f>
        <v>0.222463777744535</v>
      </c>
      <c r="AMB15" s="42"/>
      <c r="AMC15" s="42"/>
      <c r="AMD15" s="42"/>
      <c r="AME15" s="42"/>
      <c r="AMF15" s="42"/>
      <c r="AMG15" s="42"/>
      <c r="AMH15" s="42"/>
      <c r="AMI15" s="42"/>
      <c r="AMJ15" s="42"/>
    </row>
    <row r="16" s="39" customFormat="true" ht="15.75" hidden="false" customHeight="false" outlineLevel="0" collapsed="false">
      <c r="A16" s="48"/>
      <c r="B16" s="49"/>
      <c r="C16" s="50"/>
      <c r="D16" s="47" t="s">
        <v>790</v>
      </c>
      <c r="E16" s="52" t="n">
        <v>0.2</v>
      </c>
      <c r="F16" s="52"/>
      <c r="G16" s="52"/>
      <c r="H16" s="52" t="n">
        <v>0.7</v>
      </c>
      <c r="I16" s="52"/>
      <c r="J16" s="52"/>
      <c r="K16" s="52" t="n">
        <v>0.1</v>
      </c>
      <c r="L16" s="52"/>
      <c r="M16" s="52"/>
      <c r="N16" s="52"/>
      <c r="O16" s="53"/>
      <c r="AMB16" s="42"/>
      <c r="AMC16" s="42"/>
      <c r="AMD16" s="42"/>
      <c r="AME16" s="42"/>
      <c r="AMF16" s="42"/>
      <c r="AMG16" s="42"/>
      <c r="AMH16" s="42"/>
      <c r="AMI16" s="42"/>
      <c r="AMJ16" s="42"/>
    </row>
    <row r="17" s="39" customFormat="true" ht="15.75" hidden="false" customHeight="false" outlineLevel="0" collapsed="false">
      <c r="A17" s="48"/>
      <c r="B17" s="49"/>
      <c r="C17" s="50"/>
      <c r="D17" s="47" t="s">
        <v>791</v>
      </c>
      <c r="E17" s="47"/>
      <c r="F17" s="47"/>
      <c r="G17" s="54"/>
      <c r="H17" s="54"/>
      <c r="I17" s="54"/>
      <c r="J17" s="54"/>
      <c r="K17" s="54"/>
      <c r="L17" s="47"/>
      <c r="M17" s="47"/>
      <c r="N17" s="52"/>
      <c r="O17" s="53"/>
      <c r="AMB17" s="42"/>
      <c r="AMC17" s="42"/>
      <c r="AMD17" s="42"/>
      <c r="AME17" s="42"/>
      <c r="AMF17" s="42"/>
      <c r="AMG17" s="42"/>
      <c r="AMH17" s="42"/>
      <c r="AMI17" s="42"/>
      <c r="AMJ17" s="42"/>
    </row>
    <row r="18" s="39" customFormat="true" ht="15.75" hidden="false" customHeight="false" outlineLevel="0" collapsed="false">
      <c r="A18" s="48"/>
      <c r="B18" s="49"/>
      <c r="C18" s="50"/>
      <c r="D18" s="47" t="s">
        <v>792</v>
      </c>
      <c r="E18" s="55" t="n">
        <f aca="false">$C15*E16</f>
        <v>6888.92</v>
      </c>
      <c r="F18" s="55"/>
      <c r="G18" s="55"/>
      <c r="H18" s="55" t="n">
        <f aca="false">$C15*H16</f>
        <v>24111.22</v>
      </c>
      <c r="I18" s="55"/>
      <c r="J18" s="55"/>
      <c r="K18" s="55" t="n">
        <f aca="false">$C15*K16</f>
        <v>3444.46</v>
      </c>
      <c r="L18" s="55"/>
      <c r="M18" s="55"/>
      <c r="N18" s="52"/>
      <c r="O18" s="53"/>
      <c r="Q18" s="56"/>
      <c r="R18" s="56"/>
      <c r="AMB18" s="42"/>
      <c r="AMC18" s="42"/>
      <c r="AMD18" s="42"/>
      <c r="AME18" s="42"/>
      <c r="AMF18" s="42"/>
      <c r="AMG18" s="42"/>
      <c r="AMH18" s="42"/>
      <c r="AMI18" s="42"/>
      <c r="AMJ18" s="42"/>
    </row>
    <row r="19" s="39" customFormat="true" ht="31.5" hidden="false" customHeight="false" outlineLevel="0" collapsed="false">
      <c r="A19" s="48" t="s">
        <v>795</v>
      </c>
      <c r="B19" s="49" t="s">
        <v>245</v>
      </c>
      <c r="C19" s="50" t="n">
        <f aca="false">Orçamento!H83</f>
        <v>80731.72</v>
      </c>
      <c r="D19" s="47"/>
      <c r="E19" s="51"/>
      <c r="F19" s="51"/>
      <c r="G19" s="51"/>
      <c r="H19" s="51"/>
      <c r="I19" s="51"/>
      <c r="J19" s="51"/>
      <c r="K19" s="51"/>
      <c r="L19" s="51"/>
      <c r="M19" s="51"/>
      <c r="N19" s="52" t="n">
        <f aca="false">C19/$C$43</f>
        <v>0.2471703683057</v>
      </c>
      <c r="O19" s="53" t="n">
        <f aca="false">O15+N19</f>
        <v>0.469634146050236</v>
      </c>
      <c r="AMB19" s="42"/>
      <c r="AMC19" s="42"/>
      <c r="AMD19" s="42"/>
      <c r="AME19" s="42"/>
      <c r="AMF19" s="42"/>
      <c r="AMG19" s="42"/>
      <c r="AMH19" s="42"/>
      <c r="AMI19" s="42"/>
      <c r="AMJ19" s="42"/>
    </row>
    <row r="20" s="39" customFormat="true" ht="15.75" hidden="false" customHeight="false" outlineLevel="0" collapsed="false">
      <c r="A20" s="48"/>
      <c r="B20" s="49"/>
      <c r="C20" s="50"/>
      <c r="D20" s="47" t="s">
        <v>790</v>
      </c>
      <c r="E20" s="52" t="n">
        <v>0.3</v>
      </c>
      <c r="F20" s="52"/>
      <c r="G20" s="52"/>
      <c r="H20" s="52" t="n">
        <v>0.5</v>
      </c>
      <c r="I20" s="52"/>
      <c r="J20" s="52"/>
      <c r="K20" s="52" t="n">
        <v>0.2</v>
      </c>
      <c r="L20" s="52"/>
      <c r="M20" s="52"/>
      <c r="N20" s="52"/>
      <c r="O20" s="53"/>
      <c r="AMB20" s="42"/>
      <c r="AMC20" s="42"/>
      <c r="AMD20" s="42"/>
      <c r="AME20" s="42"/>
      <c r="AMF20" s="42"/>
      <c r="AMG20" s="42"/>
      <c r="AMH20" s="42"/>
      <c r="AMI20" s="42"/>
      <c r="AMJ20" s="42"/>
    </row>
    <row r="21" s="39" customFormat="true" ht="15.75" hidden="false" customHeight="false" outlineLevel="0" collapsed="false">
      <c r="A21" s="48"/>
      <c r="B21" s="49"/>
      <c r="C21" s="50"/>
      <c r="D21" s="47" t="s">
        <v>791</v>
      </c>
      <c r="E21" s="45"/>
      <c r="F21" s="54"/>
      <c r="G21" s="54"/>
      <c r="H21" s="54"/>
      <c r="I21" s="54"/>
      <c r="J21" s="54"/>
      <c r="K21" s="54"/>
      <c r="L21" s="45"/>
      <c r="M21" s="45"/>
      <c r="N21" s="52"/>
      <c r="O21" s="53"/>
      <c r="AMB21" s="42"/>
      <c r="AMC21" s="42"/>
      <c r="AMD21" s="42"/>
      <c r="AME21" s="42"/>
      <c r="AMF21" s="42"/>
      <c r="AMG21" s="42"/>
      <c r="AMH21" s="42"/>
      <c r="AMI21" s="42"/>
      <c r="AMJ21" s="42"/>
    </row>
    <row r="22" s="39" customFormat="true" ht="15.75" hidden="false" customHeight="false" outlineLevel="0" collapsed="false">
      <c r="A22" s="48"/>
      <c r="B22" s="49"/>
      <c r="C22" s="50"/>
      <c r="D22" s="47" t="s">
        <v>792</v>
      </c>
      <c r="E22" s="55" t="n">
        <f aca="false">$C19*E20</f>
        <v>24219.516</v>
      </c>
      <c r="F22" s="55"/>
      <c r="G22" s="55"/>
      <c r="H22" s="55" t="n">
        <f aca="false">$C19*H20</f>
        <v>40365.86</v>
      </c>
      <c r="I22" s="55"/>
      <c r="J22" s="55"/>
      <c r="K22" s="55" t="n">
        <f aca="false">$C19*K20</f>
        <v>16146.344</v>
      </c>
      <c r="L22" s="55"/>
      <c r="M22" s="55"/>
      <c r="N22" s="52"/>
      <c r="O22" s="53"/>
      <c r="Q22" s="56"/>
      <c r="R22" s="56"/>
      <c r="AMB22" s="42"/>
      <c r="AMC22" s="42"/>
      <c r="AMD22" s="42"/>
      <c r="AME22" s="42"/>
      <c r="AMF22" s="42"/>
      <c r="AMG22" s="42"/>
      <c r="AMH22" s="42"/>
      <c r="AMI22" s="42"/>
      <c r="AMJ22" s="42"/>
    </row>
    <row r="23" s="39" customFormat="true" ht="15.75" hidden="false" customHeight="false" outlineLevel="0" collapsed="false">
      <c r="A23" s="48" t="s">
        <v>796</v>
      </c>
      <c r="B23" s="49" t="s">
        <v>287</v>
      </c>
      <c r="C23" s="50" t="n">
        <f aca="false">Orçamento!H101</f>
        <v>38759.03</v>
      </c>
      <c r="D23" s="47"/>
      <c r="E23" s="51"/>
      <c r="F23" s="51"/>
      <c r="G23" s="51"/>
      <c r="H23" s="51"/>
      <c r="I23" s="51"/>
      <c r="J23" s="51"/>
      <c r="K23" s="51"/>
      <c r="L23" s="51"/>
      <c r="M23" s="51"/>
      <c r="N23" s="52" t="n">
        <f aca="false">C23/$C$43</f>
        <v>0.118665670944106</v>
      </c>
      <c r="O23" s="53" t="n">
        <f aca="false">O19+N23</f>
        <v>0.588299816994341</v>
      </c>
      <c r="AMB23" s="42"/>
      <c r="AMC23" s="42"/>
      <c r="AMD23" s="42"/>
      <c r="AME23" s="42"/>
      <c r="AMF23" s="42"/>
      <c r="AMG23" s="42"/>
      <c r="AMH23" s="42"/>
      <c r="AMI23" s="42"/>
      <c r="AMJ23" s="42"/>
    </row>
    <row r="24" s="39" customFormat="true" ht="15.75" hidden="false" customHeight="false" outlineLevel="0" collapsed="false">
      <c r="A24" s="48"/>
      <c r="B24" s="49"/>
      <c r="C24" s="50"/>
      <c r="D24" s="47" t="s">
        <v>790</v>
      </c>
      <c r="E24" s="52" t="n">
        <v>0.5</v>
      </c>
      <c r="F24" s="52"/>
      <c r="G24" s="52"/>
      <c r="H24" s="52" t="n">
        <v>0.5</v>
      </c>
      <c r="I24" s="52"/>
      <c r="J24" s="52"/>
      <c r="K24" s="52"/>
      <c r="L24" s="52"/>
      <c r="M24" s="52"/>
      <c r="N24" s="52"/>
      <c r="O24" s="53"/>
      <c r="AMB24" s="42"/>
      <c r="AMC24" s="42"/>
      <c r="AMD24" s="42"/>
      <c r="AME24" s="42"/>
      <c r="AMF24" s="42"/>
      <c r="AMG24" s="42"/>
      <c r="AMH24" s="42"/>
      <c r="AMI24" s="42"/>
      <c r="AMJ24" s="42"/>
    </row>
    <row r="25" s="39" customFormat="true" ht="15.75" hidden="false" customHeight="false" outlineLevel="0" collapsed="false">
      <c r="A25" s="48"/>
      <c r="B25" s="49"/>
      <c r="C25" s="50"/>
      <c r="D25" s="47" t="s">
        <v>791</v>
      </c>
      <c r="E25" s="47"/>
      <c r="F25" s="54"/>
      <c r="G25" s="54"/>
      <c r="H25" s="54"/>
      <c r="I25" s="54"/>
      <c r="J25" s="47"/>
      <c r="K25" s="47"/>
      <c r="L25" s="47"/>
      <c r="M25" s="47"/>
      <c r="N25" s="52"/>
      <c r="O25" s="53"/>
      <c r="AMB25" s="42"/>
      <c r="AMC25" s="42"/>
      <c r="AMD25" s="42"/>
      <c r="AME25" s="42"/>
      <c r="AMF25" s="42"/>
      <c r="AMG25" s="42"/>
      <c r="AMH25" s="42"/>
      <c r="AMI25" s="42"/>
      <c r="AMJ25" s="42"/>
    </row>
    <row r="26" s="39" customFormat="true" ht="15.75" hidden="false" customHeight="false" outlineLevel="0" collapsed="false">
      <c r="A26" s="48"/>
      <c r="B26" s="49"/>
      <c r="C26" s="50"/>
      <c r="D26" s="47" t="s">
        <v>792</v>
      </c>
      <c r="E26" s="55" t="n">
        <f aca="false">$C23*E24</f>
        <v>19379.515</v>
      </c>
      <c r="F26" s="55"/>
      <c r="G26" s="55"/>
      <c r="H26" s="55" t="n">
        <f aca="false">$C23*H24</f>
        <v>19379.515</v>
      </c>
      <c r="I26" s="55"/>
      <c r="J26" s="55"/>
      <c r="K26" s="55" t="n">
        <f aca="false">$C23*K24</f>
        <v>0</v>
      </c>
      <c r="L26" s="55"/>
      <c r="M26" s="55"/>
      <c r="N26" s="52"/>
      <c r="O26" s="53"/>
      <c r="Q26" s="56"/>
      <c r="R26" s="56"/>
      <c r="AMB26" s="42"/>
      <c r="AMC26" s="42"/>
      <c r="AMD26" s="42"/>
      <c r="AME26" s="42"/>
      <c r="AMF26" s="42"/>
      <c r="AMG26" s="42"/>
      <c r="AMH26" s="42"/>
      <c r="AMI26" s="42"/>
      <c r="AMJ26" s="42"/>
    </row>
    <row r="27" s="39" customFormat="true" ht="15.75" hidden="false" customHeight="false" outlineLevel="0" collapsed="false">
      <c r="A27" s="48" t="s">
        <v>797</v>
      </c>
      <c r="B27" s="49" t="s">
        <v>309</v>
      </c>
      <c r="C27" s="50" t="n">
        <f aca="false">Orçamento!H109</f>
        <v>92666.74</v>
      </c>
      <c r="D27" s="47"/>
      <c r="E27" s="51"/>
      <c r="F27" s="51"/>
      <c r="G27" s="51"/>
      <c r="H27" s="51"/>
      <c r="I27" s="51"/>
      <c r="J27" s="51"/>
      <c r="K27" s="51"/>
      <c r="L27" s="51"/>
      <c r="M27" s="51"/>
      <c r="N27" s="52" t="n">
        <f aca="false">C27/$C$43</f>
        <v>0.2837109410711</v>
      </c>
      <c r="O27" s="53" t="n">
        <f aca="false">O23+N27</f>
        <v>0.872010758065442</v>
      </c>
      <c r="AMB27" s="42"/>
      <c r="AMC27" s="42"/>
      <c r="AMD27" s="42"/>
      <c r="AME27" s="42"/>
      <c r="AMF27" s="42"/>
      <c r="AMG27" s="42"/>
      <c r="AMH27" s="42"/>
      <c r="AMI27" s="42"/>
      <c r="AMJ27" s="42"/>
    </row>
    <row r="28" s="39" customFormat="true" ht="15.75" hidden="false" customHeight="false" outlineLevel="0" collapsed="false">
      <c r="A28" s="48"/>
      <c r="B28" s="49"/>
      <c r="C28" s="50"/>
      <c r="D28" s="47" t="s">
        <v>790</v>
      </c>
      <c r="E28" s="52" t="n">
        <v>0.3</v>
      </c>
      <c r="F28" s="52"/>
      <c r="G28" s="52"/>
      <c r="H28" s="52" t="n">
        <v>0.5</v>
      </c>
      <c r="I28" s="52"/>
      <c r="J28" s="52"/>
      <c r="K28" s="52" t="n">
        <v>0.2</v>
      </c>
      <c r="L28" s="52"/>
      <c r="M28" s="52"/>
      <c r="N28" s="52"/>
      <c r="O28" s="53"/>
      <c r="AMB28" s="42"/>
      <c r="AMC28" s="42"/>
      <c r="AMD28" s="42"/>
      <c r="AME28" s="42"/>
      <c r="AMF28" s="42"/>
      <c r="AMG28" s="42"/>
      <c r="AMH28" s="42"/>
      <c r="AMI28" s="42"/>
      <c r="AMJ28" s="42"/>
    </row>
    <row r="29" s="39" customFormat="true" ht="15.75" hidden="false" customHeight="false" outlineLevel="0" collapsed="false">
      <c r="A29" s="48"/>
      <c r="B29" s="49"/>
      <c r="C29" s="50"/>
      <c r="D29" s="47" t="s">
        <v>791</v>
      </c>
      <c r="E29" s="45"/>
      <c r="F29" s="54"/>
      <c r="G29" s="54"/>
      <c r="H29" s="54"/>
      <c r="I29" s="54"/>
      <c r="J29" s="54"/>
      <c r="K29" s="54"/>
      <c r="L29" s="45"/>
      <c r="M29" s="45"/>
      <c r="N29" s="52"/>
      <c r="O29" s="53"/>
      <c r="AMB29" s="42"/>
      <c r="AMC29" s="42"/>
      <c r="AMD29" s="42"/>
      <c r="AME29" s="42"/>
      <c r="AMF29" s="42"/>
      <c r="AMG29" s="42"/>
      <c r="AMH29" s="42"/>
      <c r="AMI29" s="42"/>
      <c r="AMJ29" s="42"/>
    </row>
    <row r="30" s="39" customFormat="true" ht="15.75" hidden="false" customHeight="false" outlineLevel="0" collapsed="false">
      <c r="A30" s="48"/>
      <c r="B30" s="49"/>
      <c r="C30" s="50"/>
      <c r="D30" s="47" t="s">
        <v>792</v>
      </c>
      <c r="E30" s="55" t="n">
        <f aca="false">$C27*E28</f>
        <v>27800.022</v>
      </c>
      <c r="F30" s="55"/>
      <c r="G30" s="55"/>
      <c r="H30" s="55" t="n">
        <f aca="false">$C27*H28</f>
        <v>46333.37</v>
      </c>
      <c r="I30" s="55"/>
      <c r="J30" s="55"/>
      <c r="K30" s="55" t="n">
        <f aca="false">$C27*K28</f>
        <v>18533.348</v>
      </c>
      <c r="L30" s="55"/>
      <c r="M30" s="55"/>
      <c r="N30" s="52"/>
      <c r="O30" s="53"/>
      <c r="Q30" s="56"/>
      <c r="R30" s="56"/>
      <c r="AMB30" s="42"/>
      <c r="AMC30" s="42"/>
      <c r="AMD30" s="42"/>
      <c r="AME30" s="42"/>
      <c r="AMF30" s="42"/>
      <c r="AMG30" s="42"/>
      <c r="AMH30" s="42"/>
      <c r="AMI30" s="42"/>
      <c r="AMJ30" s="42"/>
    </row>
    <row r="31" customFormat="false" ht="15.75" hidden="false" customHeight="false" outlineLevel="0" collapsed="false">
      <c r="A31" s="48" t="s">
        <v>798</v>
      </c>
      <c r="B31" s="49" t="s">
        <v>371</v>
      </c>
      <c r="C31" s="50" t="n">
        <f aca="false">Orçamento!H135</f>
        <v>20117.41</v>
      </c>
      <c r="D31" s="47"/>
      <c r="E31" s="51"/>
      <c r="F31" s="51"/>
      <c r="G31" s="51"/>
      <c r="H31" s="51"/>
      <c r="I31" s="51"/>
      <c r="J31" s="51"/>
      <c r="K31" s="51"/>
      <c r="L31" s="51"/>
      <c r="M31" s="51"/>
      <c r="N31" s="52" t="n">
        <f aca="false">C31/$C$43</f>
        <v>0.0615919943122329</v>
      </c>
      <c r="O31" s="53" t="n">
        <f aca="false">O27+N31</f>
        <v>0.933602752377674</v>
      </c>
    </row>
    <row r="32" customFormat="false" ht="15.75" hidden="false" customHeight="false" outlineLevel="0" collapsed="false">
      <c r="A32" s="48"/>
      <c r="B32" s="49"/>
      <c r="C32" s="50"/>
      <c r="D32" s="47" t="s">
        <v>790</v>
      </c>
      <c r="E32" s="52"/>
      <c r="F32" s="52"/>
      <c r="G32" s="52"/>
      <c r="H32" s="52" t="n">
        <v>0.5</v>
      </c>
      <c r="I32" s="52"/>
      <c r="J32" s="52"/>
      <c r="K32" s="52" t="n">
        <v>0.5</v>
      </c>
      <c r="L32" s="52"/>
      <c r="M32" s="52"/>
      <c r="N32" s="52"/>
      <c r="O32" s="53"/>
    </row>
    <row r="33" customFormat="false" ht="15.75" hidden="false" customHeight="false" outlineLevel="0" collapsed="false">
      <c r="A33" s="48"/>
      <c r="B33" s="49"/>
      <c r="C33" s="50"/>
      <c r="D33" s="47" t="s">
        <v>791</v>
      </c>
      <c r="E33" s="47"/>
      <c r="F33" s="47"/>
      <c r="G33" s="47"/>
      <c r="H33" s="47"/>
      <c r="I33" s="54"/>
      <c r="J33" s="54"/>
      <c r="K33" s="54"/>
      <c r="L33" s="54"/>
      <c r="M33" s="45"/>
      <c r="N33" s="52"/>
      <c r="O33" s="53"/>
    </row>
    <row r="34" customFormat="false" ht="15.75" hidden="false" customHeight="false" outlineLevel="0" collapsed="false">
      <c r="A34" s="48"/>
      <c r="B34" s="49"/>
      <c r="C34" s="50"/>
      <c r="D34" s="47" t="s">
        <v>792</v>
      </c>
      <c r="E34" s="55" t="n">
        <f aca="false">$C31*E32</f>
        <v>0</v>
      </c>
      <c r="F34" s="55"/>
      <c r="G34" s="55"/>
      <c r="H34" s="55" t="n">
        <f aca="false">$C31*H32</f>
        <v>10058.705</v>
      </c>
      <c r="I34" s="55"/>
      <c r="J34" s="55"/>
      <c r="K34" s="55" t="n">
        <f aca="false">$C31*K32</f>
        <v>10058.705</v>
      </c>
      <c r="L34" s="55"/>
      <c r="M34" s="55"/>
      <c r="N34" s="52"/>
      <c r="O34" s="53"/>
      <c r="Q34" s="56"/>
      <c r="R34" s="56"/>
    </row>
    <row r="35" s="39" customFormat="true" ht="15.75" hidden="false" customHeight="false" outlineLevel="0" collapsed="false">
      <c r="A35" s="48" t="s">
        <v>799</v>
      </c>
      <c r="B35" s="49" t="s">
        <v>387</v>
      </c>
      <c r="C35" s="50" t="n">
        <f aca="false">Orçamento!H141</f>
        <v>6764.25</v>
      </c>
      <c r="D35" s="47"/>
      <c r="E35" s="51"/>
      <c r="F35" s="51"/>
      <c r="G35" s="51"/>
      <c r="H35" s="51"/>
      <c r="I35" s="51"/>
      <c r="J35" s="51"/>
      <c r="K35" s="51"/>
      <c r="L35" s="51"/>
      <c r="M35" s="51"/>
      <c r="N35" s="52" t="n">
        <f aca="false">C35/$C$43</f>
        <v>0.0207096066306011</v>
      </c>
      <c r="O35" s="53" t="n">
        <f aca="false">O31+N35</f>
        <v>0.954312359008276</v>
      </c>
    </row>
    <row r="36" s="39" customFormat="true" ht="15.75" hidden="false" customHeight="false" outlineLevel="0" collapsed="false">
      <c r="A36" s="48"/>
      <c r="B36" s="49"/>
      <c r="C36" s="50"/>
      <c r="D36" s="47" t="s">
        <v>790</v>
      </c>
      <c r="E36" s="52"/>
      <c r="F36" s="52"/>
      <c r="G36" s="52"/>
      <c r="H36" s="52"/>
      <c r="I36" s="52"/>
      <c r="J36" s="52"/>
      <c r="K36" s="52" t="n">
        <v>1</v>
      </c>
      <c r="L36" s="52"/>
      <c r="M36" s="52"/>
      <c r="N36" s="52"/>
      <c r="O36" s="53"/>
    </row>
    <row r="37" s="39" customFormat="true" ht="15.75" hidden="false" customHeight="false" outlineLevel="0" collapsed="false">
      <c r="A37" s="48"/>
      <c r="B37" s="49"/>
      <c r="C37" s="50"/>
      <c r="D37" s="47" t="s">
        <v>791</v>
      </c>
      <c r="E37" s="47"/>
      <c r="F37" s="47"/>
      <c r="G37" s="47"/>
      <c r="H37" s="45"/>
      <c r="I37" s="45"/>
      <c r="J37" s="45"/>
      <c r="K37" s="54"/>
      <c r="L37" s="45"/>
      <c r="M37" s="45"/>
      <c r="N37" s="52"/>
      <c r="O37" s="53"/>
    </row>
    <row r="38" s="39" customFormat="true" ht="15.75" hidden="false" customHeight="false" outlineLevel="0" collapsed="false">
      <c r="A38" s="48"/>
      <c r="B38" s="49"/>
      <c r="C38" s="50"/>
      <c r="D38" s="47" t="s">
        <v>792</v>
      </c>
      <c r="E38" s="55" t="n">
        <f aca="false">$C35*E36</f>
        <v>0</v>
      </c>
      <c r="F38" s="55"/>
      <c r="G38" s="55"/>
      <c r="H38" s="55" t="n">
        <f aca="false">$C35*H36</f>
        <v>0</v>
      </c>
      <c r="I38" s="55"/>
      <c r="J38" s="55"/>
      <c r="K38" s="55" t="n">
        <f aca="false">$C35*K36</f>
        <v>6764.25</v>
      </c>
      <c r="L38" s="55"/>
      <c r="M38" s="55"/>
      <c r="N38" s="52"/>
      <c r="O38" s="53"/>
      <c r="Q38" s="56"/>
      <c r="R38" s="56"/>
    </row>
    <row r="39" s="39" customFormat="true" ht="15.75" hidden="false" customHeight="false" outlineLevel="0" collapsed="false">
      <c r="A39" s="48" t="s">
        <v>800</v>
      </c>
      <c r="B39" s="49" t="s">
        <v>405</v>
      </c>
      <c r="C39" s="50" t="n">
        <f aca="false">Orçamento!H149</f>
        <v>14922.67</v>
      </c>
      <c r="D39" s="47"/>
      <c r="E39" s="51"/>
      <c r="F39" s="51"/>
      <c r="G39" s="51"/>
      <c r="H39" s="51"/>
      <c r="I39" s="51"/>
      <c r="J39" s="51"/>
      <c r="K39" s="51"/>
      <c r="L39" s="51"/>
      <c r="M39" s="51"/>
      <c r="N39" s="52" t="n">
        <f aca="false">C39/$C$43</f>
        <v>0.0456876409917245</v>
      </c>
      <c r="O39" s="53" t="n">
        <f aca="false">O35+N39</f>
        <v>1</v>
      </c>
    </row>
    <row r="40" s="39" customFormat="true" ht="15.75" hidden="false" customHeight="false" outlineLevel="0" collapsed="false">
      <c r="A40" s="48"/>
      <c r="B40" s="57"/>
      <c r="C40" s="50"/>
      <c r="D40" s="47" t="s">
        <v>790</v>
      </c>
      <c r="E40" s="52"/>
      <c r="F40" s="52"/>
      <c r="G40" s="52"/>
      <c r="H40" s="52"/>
      <c r="I40" s="52"/>
      <c r="J40" s="52"/>
      <c r="K40" s="52" t="n">
        <v>1</v>
      </c>
      <c r="L40" s="52"/>
      <c r="M40" s="52"/>
      <c r="N40" s="52"/>
      <c r="O40" s="53"/>
    </row>
    <row r="41" s="39" customFormat="true" ht="15.75" hidden="false" customHeight="false" outlineLevel="0" collapsed="false">
      <c r="A41" s="48"/>
      <c r="B41" s="57"/>
      <c r="C41" s="50"/>
      <c r="D41" s="47" t="s">
        <v>791</v>
      </c>
      <c r="E41" s="47"/>
      <c r="F41" s="47"/>
      <c r="G41" s="47"/>
      <c r="H41" s="47"/>
      <c r="I41" s="47"/>
      <c r="J41" s="47"/>
      <c r="K41" s="47"/>
      <c r="L41" s="54"/>
      <c r="M41" s="54"/>
      <c r="N41" s="52"/>
      <c r="O41" s="53"/>
    </row>
    <row r="42" s="39" customFormat="true" ht="15.75" hidden="false" customHeight="false" outlineLevel="0" collapsed="false">
      <c r="A42" s="48"/>
      <c r="B42" s="57"/>
      <c r="C42" s="50"/>
      <c r="D42" s="47" t="s">
        <v>792</v>
      </c>
      <c r="E42" s="55" t="n">
        <f aca="false">$C39*E40</f>
        <v>0</v>
      </c>
      <c r="F42" s="55"/>
      <c r="G42" s="55"/>
      <c r="H42" s="55" t="n">
        <f aca="false">$C39*H40</f>
        <v>0</v>
      </c>
      <c r="I42" s="55"/>
      <c r="J42" s="55"/>
      <c r="K42" s="55" t="n">
        <f aca="false">$C39*K40</f>
        <v>14922.67</v>
      </c>
      <c r="L42" s="55"/>
      <c r="M42" s="55"/>
      <c r="N42" s="52"/>
      <c r="O42" s="53"/>
      <c r="Q42" s="56"/>
      <c r="R42" s="56"/>
    </row>
    <row r="43" s="39" customFormat="true" ht="15.75" hidden="false" customHeight="true" outlineLevel="0" collapsed="false">
      <c r="A43" s="58" t="s">
        <v>801</v>
      </c>
      <c r="B43" s="58"/>
      <c r="C43" s="59" t="n">
        <f aca="false">SUM(C7:C39)</f>
        <v>326623.78</v>
      </c>
      <c r="D43" s="59"/>
      <c r="E43" s="59" t="n">
        <f aca="false">E10+E14+E18+E22+E26+E30+E34+E38+E42</f>
        <v>100450.239666667</v>
      </c>
      <c r="F43" s="59"/>
      <c r="G43" s="59"/>
      <c r="H43" s="59" t="n">
        <f aca="false">H10+H14+H18+H22+H26+H30+H34+H38+H42</f>
        <v>148276.216666667</v>
      </c>
      <c r="I43" s="59"/>
      <c r="J43" s="59"/>
      <c r="K43" s="59" t="n">
        <f aca="false">K10+K14+K18+K22+K26+K30+K34+K38+K42</f>
        <v>77897.3236666667</v>
      </c>
      <c r="L43" s="59"/>
      <c r="M43" s="59"/>
      <c r="N43" s="60"/>
      <c r="O43" s="61"/>
    </row>
    <row r="44" s="39" customFormat="true" ht="15.75" hidden="false" customHeight="true" outlineLevel="0" collapsed="false">
      <c r="A44" s="62" t="s">
        <v>802</v>
      </c>
      <c r="B44" s="62"/>
      <c r="C44" s="63"/>
      <c r="D44" s="63"/>
      <c r="E44" s="63" t="n">
        <f aca="false">E43</f>
        <v>100450.239666667</v>
      </c>
      <c r="F44" s="63"/>
      <c r="G44" s="63"/>
      <c r="H44" s="63" t="n">
        <f aca="false">H43+E44</f>
        <v>248726.456333333</v>
      </c>
      <c r="I44" s="63"/>
      <c r="J44" s="63"/>
      <c r="K44" s="63" t="n">
        <f aca="false">K43+H44</f>
        <v>326623.78</v>
      </c>
      <c r="L44" s="63"/>
      <c r="M44" s="63"/>
      <c r="N44" s="60"/>
      <c r="O44" s="61"/>
    </row>
    <row r="45" s="39" customFormat="true" ht="15.75" hidden="false" customHeight="true" outlineLevel="0" collapsed="false">
      <c r="A45" s="58" t="s">
        <v>803</v>
      </c>
      <c r="B45" s="58"/>
      <c r="C45" s="59" t="n">
        <f aca="false">C43*(1.25)</f>
        <v>408279.725</v>
      </c>
      <c r="D45" s="59"/>
      <c r="E45" s="59" t="n">
        <f aca="false">E43*(1.25)</f>
        <v>125562.799583333</v>
      </c>
      <c r="F45" s="59"/>
      <c r="G45" s="59"/>
      <c r="H45" s="59" t="n">
        <f aca="false">H43*(1.25)</f>
        <v>185345.270833333</v>
      </c>
      <c r="I45" s="59"/>
      <c r="J45" s="59"/>
      <c r="K45" s="59" t="n">
        <f aca="false">K43*(1.25)</f>
        <v>97371.6545833334</v>
      </c>
      <c r="L45" s="59"/>
      <c r="M45" s="59"/>
      <c r="N45" s="64"/>
      <c r="O45" s="61"/>
    </row>
    <row r="46" s="39" customFormat="true" ht="15.75" hidden="false" customHeight="true" outlineLevel="0" collapsed="false">
      <c r="A46" s="62" t="s">
        <v>804</v>
      </c>
      <c r="B46" s="62"/>
      <c r="C46" s="63"/>
      <c r="D46" s="63"/>
      <c r="E46" s="63" t="n">
        <f aca="false">E45</f>
        <v>125562.799583333</v>
      </c>
      <c r="F46" s="63"/>
      <c r="G46" s="63"/>
      <c r="H46" s="63" t="n">
        <f aca="false">H45+E46</f>
        <v>310908.070416667</v>
      </c>
      <c r="I46" s="63"/>
      <c r="J46" s="63"/>
      <c r="K46" s="63" t="n">
        <f aca="false">K45+H46</f>
        <v>408279.725</v>
      </c>
      <c r="L46" s="63"/>
      <c r="M46" s="63"/>
      <c r="N46" s="64"/>
      <c r="O46" s="61"/>
    </row>
  </sheetData>
  <mergeCells count="111">
    <mergeCell ref="A1:M1"/>
    <mergeCell ref="N1:O4"/>
    <mergeCell ref="A2:M2"/>
    <mergeCell ref="A3:M3"/>
    <mergeCell ref="A4:M4"/>
    <mergeCell ref="A5:A6"/>
    <mergeCell ref="B5:B6"/>
    <mergeCell ref="C5:C6"/>
    <mergeCell ref="D5:M5"/>
    <mergeCell ref="N5:N6"/>
    <mergeCell ref="O5:O6"/>
    <mergeCell ref="E6:G6"/>
    <mergeCell ref="H6:J6"/>
    <mergeCell ref="K6:M6"/>
    <mergeCell ref="E7:G7"/>
    <mergeCell ref="H7:J7"/>
    <mergeCell ref="K7:M7"/>
    <mergeCell ref="E8:G8"/>
    <mergeCell ref="H8:J8"/>
    <mergeCell ref="K8:M8"/>
    <mergeCell ref="E10:G10"/>
    <mergeCell ref="H10:J10"/>
    <mergeCell ref="K10:M10"/>
    <mergeCell ref="E11:G11"/>
    <mergeCell ref="H11:J11"/>
    <mergeCell ref="K11:M11"/>
    <mergeCell ref="E12:G12"/>
    <mergeCell ref="H12:J12"/>
    <mergeCell ref="K12:M12"/>
    <mergeCell ref="E14:G14"/>
    <mergeCell ref="H14:J14"/>
    <mergeCell ref="K14:M14"/>
    <mergeCell ref="E15:G15"/>
    <mergeCell ref="H15:J15"/>
    <mergeCell ref="K15:M15"/>
    <mergeCell ref="E16:G16"/>
    <mergeCell ref="H16:J16"/>
    <mergeCell ref="K16:M16"/>
    <mergeCell ref="E18:G18"/>
    <mergeCell ref="H18:J18"/>
    <mergeCell ref="K18:M18"/>
    <mergeCell ref="E19:G19"/>
    <mergeCell ref="H19:J19"/>
    <mergeCell ref="K19:M19"/>
    <mergeCell ref="E20:G20"/>
    <mergeCell ref="H20:J20"/>
    <mergeCell ref="K20:M20"/>
    <mergeCell ref="E22:G22"/>
    <mergeCell ref="H22:J22"/>
    <mergeCell ref="K22:M22"/>
    <mergeCell ref="E23:G23"/>
    <mergeCell ref="H23:J23"/>
    <mergeCell ref="K23:M23"/>
    <mergeCell ref="E24:G24"/>
    <mergeCell ref="H24:J24"/>
    <mergeCell ref="K24:M24"/>
    <mergeCell ref="E26:G26"/>
    <mergeCell ref="H26:J26"/>
    <mergeCell ref="K26:M26"/>
    <mergeCell ref="E27:G27"/>
    <mergeCell ref="H27:J27"/>
    <mergeCell ref="K27:M27"/>
    <mergeCell ref="E28:G28"/>
    <mergeCell ref="H28:J28"/>
    <mergeCell ref="K28:M28"/>
    <mergeCell ref="E30:G30"/>
    <mergeCell ref="H30:J30"/>
    <mergeCell ref="K30:M30"/>
    <mergeCell ref="E31:G31"/>
    <mergeCell ref="H31:J31"/>
    <mergeCell ref="K31:M31"/>
    <mergeCell ref="E32:G32"/>
    <mergeCell ref="H32:J32"/>
    <mergeCell ref="K32:M32"/>
    <mergeCell ref="E34:G34"/>
    <mergeCell ref="H34:J34"/>
    <mergeCell ref="K34:M34"/>
    <mergeCell ref="E35:G35"/>
    <mergeCell ref="H35:J35"/>
    <mergeCell ref="K35:M35"/>
    <mergeCell ref="E36:G36"/>
    <mergeCell ref="H36:J36"/>
    <mergeCell ref="K36:M36"/>
    <mergeCell ref="E38:G38"/>
    <mergeCell ref="H38:J38"/>
    <mergeCell ref="K38:M38"/>
    <mergeCell ref="E39:G39"/>
    <mergeCell ref="H39:J39"/>
    <mergeCell ref="K39:M39"/>
    <mergeCell ref="E40:G40"/>
    <mergeCell ref="H40:J40"/>
    <mergeCell ref="K40:M40"/>
    <mergeCell ref="E42:G42"/>
    <mergeCell ref="H42:J42"/>
    <mergeCell ref="K42:M42"/>
    <mergeCell ref="A43:B43"/>
    <mergeCell ref="E43:G43"/>
    <mergeCell ref="H43:J43"/>
    <mergeCell ref="K43:M43"/>
    <mergeCell ref="A44:B44"/>
    <mergeCell ref="E44:G44"/>
    <mergeCell ref="H44:J44"/>
    <mergeCell ref="K44:M44"/>
    <mergeCell ref="A45:B45"/>
    <mergeCell ref="E45:G45"/>
    <mergeCell ref="H45:J45"/>
    <mergeCell ref="K45:M45"/>
    <mergeCell ref="A46:B46"/>
    <mergeCell ref="E46:G46"/>
    <mergeCell ref="H46:J46"/>
    <mergeCell ref="K46:M46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0" pageOrder="overThenDown" orientation="landscape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38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65" width="18.6"/>
    <col collapsed="false" customWidth="true" hidden="false" outlineLevel="0" max="2" min="2" style="65" width="27"/>
    <col collapsed="false" customWidth="true" hidden="false" outlineLevel="0" max="3" min="3" style="65" width="8.79"/>
    <col collapsed="false" customWidth="true" hidden="false" outlineLevel="0" max="4" min="4" style="65" width="8.09"/>
    <col collapsed="false" customWidth="true" hidden="false" outlineLevel="0" max="5" min="5" style="65" width="29"/>
    <col collapsed="false" customWidth="true" hidden="false" outlineLevel="0" max="256" min="6" style="65" width="8.09"/>
    <col collapsed="false" customWidth="true" hidden="false" outlineLevel="0" max="257" min="257" style="65" width="18.6"/>
    <col collapsed="false" customWidth="true" hidden="false" outlineLevel="0" max="258" min="258" style="65" width="27"/>
    <col collapsed="false" customWidth="true" hidden="false" outlineLevel="0" max="259" min="259" style="65" width="8.79"/>
    <col collapsed="false" customWidth="true" hidden="false" outlineLevel="0" max="260" min="260" style="65" width="8.09"/>
    <col collapsed="false" customWidth="true" hidden="false" outlineLevel="0" max="261" min="261" style="65" width="29"/>
    <col collapsed="false" customWidth="true" hidden="false" outlineLevel="0" max="512" min="262" style="65" width="8.09"/>
    <col collapsed="false" customWidth="true" hidden="false" outlineLevel="0" max="513" min="513" style="65" width="18.6"/>
    <col collapsed="false" customWidth="true" hidden="false" outlineLevel="0" max="514" min="514" style="65" width="27"/>
    <col collapsed="false" customWidth="true" hidden="false" outlineLevel="0" max="515" min="515" style="65" width="8.79"/>
    <col collapsed="false" customWidth="true" hidden="false" outlineLevel="0" max="516" min="516" style="65" width="8.09"/>
    <col collapsed="false" customWidth="true" hidden="false" outlineLevel="0" max="517" min="517" style="65" width="29"/>
    <col collapsed="false" customWidth="true" hidden="false" outlineLevel="0" max="768" min="518" style="65" width="8.09"/>
    <col collapsed="false" customWidth="true" hidden="false" outlineLevel="0" max="769" min="769" style="65" width="18.6"/>
    <col collapsed="false" customWidth="true" hidden="false" outlineLevel="0" max="770" min="770" style="65" width="27"/>
    <col collapsed="false" customWidth="true" hidden="false" outlineLevel="0" max="771" min="771" style="65" width="8.79"/>
    <col collapsed="false" customWidth="true" hidden="false" outlineLevel="0" max="772" min="772" style="65" width="8.09"/>
    <col collapsed="false" customWidth="true" hidden="false" outlineLevel="0" max="773" min="773" style="65" width="29"/>
    <col collapsed="false" customWidth="true" hidden="false" outlineLevel="0" max="1025" min="774" style="65" width="8.09"/>
  </cols>
  <sheetData>
    <row r="1" customFormat="false" ht="18" hidden="false" customHeight="false" outlineLevel="0" collapsed="false">
      <c r="A1" s="66" t="s">
        <v>0</v>
      </c>
      <c r="B1" s="66"/>
      <c r="C1" s="66"/>
    </row>
    <row r="2" customFormat="false" ht="18" hidden="false" customHeight="true" outlineLevel="0" collapsed="false">
      <c r="A2" s="67" t="s">
        <v>1</v>
      </c>
      <c r="B2" s="67"/>
      <c r="C2" s="67"/>
    </row>
    <row r="3" customFormat="false" ht="18" hidden="false" customHeight="true" outlineLevel="0" collapsed="false">
      <c r="A3" s="67" t="s">
        <v>2</v>
      </c>
      <c r="B3" s="67"/>
      <c r="C3" s="67"/>
    </row>
    <row r="4" customFormat="false" ht="15.75" hidden="false" customHeight="true" outlineLevel="0" collapsed="false">
      <c r="A4" s="68" t="s">
        <v>805</v>
      </c>
      <c r="B4" s="68"/>
      <c r="C4" s="68"/>
    </row>
    <row r="5" customFormat="false" ht="15" hidden="false" customHeight="false" outlineLevel="0" collapsed="false">
      <c r="A5" s="69"/>
      <c r="B5" s="69"/>
      <c r="C5" s="69"/>
    </row>
    <row r="6" customFormat="false" ht="15" hidden="false" customHeight="true" outlineLevel="0" collapsed="false">
      <c r="A6" s="70" t="s">
        <v>806</v>
      </c>
      <c r="B6" s="70"/>
      <c r="C6" s="70"/>
    </row>
    <row r="7" customFormat="false" ht="15" hidden="false" customHeight="false" outlineLevel="0" collapsed="false">
      <c r="A7" s="69"/>
      <c r="B7" s="69"/>
      <c r="C7" s="69"/>
    </row>
    <row r="8" customFormat="false" ht="16.5" hidden="false" customHeight="false" outlineLevel="0" collapsed="false">
      <c r="A8" s="71"/>
      <c r="B8" s="72" t="s">
        <v>784</v>
      </c>
      <c r="C8" s="72" t="s">
        <v>807</v>
      </c>
    </row>
    <row r="9" customFormat="false" ht="15.75" hidden="false" customHeight="false" outlineLevel="0" collapsed="false">
      <c r="A9" s="73" t="s">
        <v>808</v>
      </c>
      <c r="B9" s="74" t="s">
        <v>809</v>
      </c>
      <c r="C9" s="73" t="n">
        <v>0.055</v>
      </c>
    </row>
    <row r="10" customFormat="false" ht="15" hidden="false" customHeight="false" outlineLevel="0" collapsed="false">
      <c r="A10" s="73" t="s">
        <v>543</v>
      </c>
      <c r="B10" s="74" t="s">
        <v>810</v>
      </c>
      <c r="C10" s="73" t="n">
        <v>0.0779</v>
      </c>
    </row>
    <row r="11" customFormat="false" ht="15" hidden="false" customHeight="false" outlineLevel="0" collapsed="false">
      <c r="A11" s="73" t="s">
        <v>811</v>
      </c>
      <c r="B11" s="74" t="s">
        <v>812</v>
      </c>
      <c r="C11" s="73" t="n">
        <f aca="false">0.1415/12</f>
        <v>0.0117916666666667</v>
      </c>
      <c r="E11" s="75"/>
    </row>
    <row r="12" customFormat="false" ht="15" hidden="false" customHeight="false" outlineLevel="0" collapsed="false">
      <c r="A12" s="73"/>
      <c r="B12" s="74" t="s">
        <v>813</v>
      </c>
      <c r="C12" s="73" t="n">
        <f aca="false">SUM(C13:C15)</f>
        <v>0.0207</v>
      </c>
    </row>
    <row r="13" customFormat="false" ht="15" hidden="false" customHeight="false" outlineLevel="0" collapsed="false">
      <c r="A13" s="73" t="s">
        <v>814</v>
      </c>
      <c r="B13" s="74" t="s">
        <v>815</v>
      </c>
      <c r="C13" s="73" t="n">
        <v>0.004</v>
      </c>
    </row>
    <row r="14" customFormat="false" ht="15" hidden="false" customHeight="false" outlineLevel="0" collapsed="false">
      <c r="A14" s="73" t="s">
        <v>816</v>
      </c>
      <c r="B14" s="74" t="s">
        <v>817</v>
      </c>
      <c r="C14" s="73" t="n">
        <v>0.004</v>
      </c>
    </row>
    <row r="15" customFormat="false" ht="15" hidden="false" customHeight="false" outlineLevel="0" collapsed="false">
      <c r="A15" s="73" t="s">
        <v>818</v>
      </c>
      <c r="B15" s="74" t="s">
        <v>819</v>
      </c>
      <c r="C15" s="73" t="n">
        <v>0.0127</v>
      </c>
    </row>
    <row r="16" customFormat="false" ht="15" hidden="false" customHeight="false" outlineLevel="0" collapsed="false">
      <c r="A16" s="73" t="s">
        <v>820</v>
      </c>
      <c r="B16" s="76" t="s">
        <v>821</v>
      </c>
      <c r="C16" s="73" t="n">
        <f aca="false">SUM(C17:C20)</f>
        <v>0.0615</v>
      </c>
    </row>
    <row r="17" customFormat="false" ht="15" hidden="false" customHeight="false" outlineLevel="0" collapsed="false">
      <c r="A17" s="73"/>
      <c r="B17" s="77" t="s">
        <v>822</v>
      </c>
      <c r="C17" s="73" t="n">
        <v>0.025</v>
      </c>
    </row>
    <row r="18" customFormat="false" ht="15" hidden="false" customHeight="false" outlineLevel="0" collapsed="false">
      <c r="A18" s="73"/>
      <c r="B18" s="77" t="s">
        <v>823</v>
      </c>
      <c r="C18" s="73" t="n">
        <v>0.0065</v>
      </c>
    </row>
    <row r="19" customFormat="false" ht="15" hidden="false" customHeight="false" outlineLevel="0" collapsed="false">
      <c r="A19" s="73"/>
      <c r="B19" s="77" t="s">
        <v>824</v>
      </c>
      <c r="C19" s="73" t="n">
        <v>0.03</v>
      </c>
    </row>
    <row r="20" customFormat="false" ht="15" hidden="false" customHeight="false" outlineLevel="0" collapsed="false">
      <c r="A20" s="73"/>
      <c r="B20" s="77" t="s">
        <v>825</v>
      </c>
      <c r="C20" s="73" t="n">
        <v>0</v>
      </c>
    </row>
    <row r="21" customFormat="false" ht="16.5" hidden="false" customHeight="false" outlineLevel="0" collapsed="false">
      <c r="A21" s="78"/>
      <c r="B21" s="79" t="s">
        <v>826</v>
      </c>
      <c r="C21" s="78" t="n">
        <f aca="false">(((1+(C9+C12))*(1+C11)*(1+C10)/(1-C16))-1)</f>
        <v>0.25004734414358</v>
      </c>
    </row>
    <row r="22" customFormat="false" ht="16.5" hidden="false" customHeight="false" outlineLevel="0" collapsed="false">
      <c r="A22" s="80"/>
      <c r="B22" s="80"/>
      <c r="C22" s="80"/>
    </row>
    <row r="28" customFormat="false" ht="15.75" hidden="false" customHeight="false" outlineLevel="0" collapsed="false">
      <c r="A28" s="81" t="s">
        <v>827</v>
      </c>
    </row>
    <row r="29" customFormat="false" ht="15" hidden="false" customHeight="true" outlineLevel="0" collapsed="false">
      <c r="A29" s="82" t="s">
        <v>828</v>
      </c>
      <c r="B29" s="82"/>
      <c r="C29" s="82"/>
    </row>
    <row r="30" customFormat="false" ht="15" hidden="false" customHeight="true" outlineLevel="0" collapsed="false">
      <c r="A30" s="82" t="s">
        <v>829</v>
      </c>
      <c r="B30" s="82"/>
      <c r="C30" s="82"/>
    </row>
    <row r="31" customFormat="false" ht="15" hidden="false" customHeight="true" outlineLevel="0" collapsed="false">
      <c r="A31" s="82" t="s">
        <v>830</v>
      </c>
      <c r="B31" s="82"/>
      <c r="C31" s="82"/>
    </row>
    <row r="32" customFormat="false" ht="15" hidden="false" customHeight="true" outlineLevel="0" collapsed="false">
      <c r="A32" s="82" t="s">
        <v>831</v>
      </c>
      <c r="B32" s="82"/>
      <c r="C32" s="82"/>
    </row>
    <row r="33" customFormat="false" ht="15" hidden="false" customHeight="true" outlineLevel="0" collapsed="false">
      <c r="A33" s="82" t="s">
        <v>832</v>
      </c>
      <c r="B33" s="82"/>
      <c r="C33" s="82"/>
    </row>
    <row r="34" customFormat="false" ht="15" hidden="false" customHeight="true" outlineLevel="0" collapsed="false">
      <c r="A34" s="82" t="s">
        <v>833</v>
      </c>
      <c r="B34" s="82"/>
      <c r="C34" s="82"/>
    </row>
    <row r="35" customFormat="false" ht="15" hidden="false" customHeight="true" outlineLevel="0" collapsed="false">
      <c r="A35" s="82" t="s">
        <v>834</v>
      </c>
      <c r="B35" s="82"/>
      <c r="C35" s="82"/>
    </row>
    <row r="36" customFormat="false" ht="39.75" hidden="false" customHeight="true" outlineLevel="0" collapsed="false">
      <c r="A36" s="83" t="s">
        <v>835</v>
      </c>
      <c r="B36" s="83"/>
      <c r="C36" s="83"/>
    </row>
    <row r="37" customFormat="false" ht="15" hidden="false" customHeight="false" outlineLevel="0" collapsed="false">
      <c r="A37" s="84" t="s">
        <v>836</v>
      </c>
      <c r="B37" s="84"/>
      <c r="C37" s="84"/>
    </row>
    <row r="38" customFormat="false" ht="36.75" hidden="false" customHeight="true" outlineLevel="0" collapsed="false">
      <c r="A38" s="85" t="s">
        <v>837</v>
      </c>
      <c r="B38" s="85"/>
      <c r="C38" s="85"/>
    </row>
  </sheetData>
  <mergeCells count="17">
    <mergeCell ref="A1:C1"/>
    <mergeCell ref="A2:C2"/>
    <mergeCell ref="A3:C3"/>
    <mergeCell ref="A4:C4"/>
    <mergeCell ref="A5:C5"/>
    <mergeCell ref="A6:C6"/>
    <mergeCell ref="A7:C7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</mergeCells>
  <printOptions headings="false" gridLines="false" gridLinesSet="true" horizontalCentered="true" verticalCentered="false"/>
  <pageMargins left="0.708333333333333" right="0.708333333333333" top="0.748611111111111" bottom="0.748611111111111" header="0.315277777777778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D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86" width="8.09"/>
    <col collapsed="false" customWidth="true" hidden="false" outlineLevel="0" max="2" min="2" style="86" width="48.1"/>
    <col collapsed="false" customWidth="true" hidden="false" outlineLevel="0" max="3" min="3" style="86" width="9.09"/>
    <col collapsed="false" customWidth="true" hidden="false" outlineLevel="0" max="4" min="4" style="86" width="11.5"/>
    <col collapsed="false" customWidth="true" hidden="false" outlineLevel="0" max="257" min="5" style="86" width="8.09"/>
    <col collapsed="false" customWidth="true" hidden="false" outlineLevel="0" max="258" min="258" style="86" width="48.1"/>
    <col collapsed="false" customWidth="true" hidden="false" outlineLevel="0" max="259" min="259" style="86" width="9.8"/>
    <col collapsed="false" customWidth="true" hidden="false" outlineLevel="0" max="513" min="260" style="86" width="8.09"/>
    <col collapsed="false" customWidth="true" hidden="false" outlineLevel="0" max="514" min="514" style="86" width="48.1"/>
    <col collapsed="false" customWidth="true" hidden="false" outlineLevel="0" max="515" min="515" style="86" width="9.8"/>
    <col collapsed="false" customWidth="true" hidden="false" outlineLevel="0" max="769" min="516" style="86" width="8.09"/>
    <col collapsed="false" customWidth="true" hidden="false" outlineLevel="0" max="770" min="770" style="86" width="48.1"/>
    <col collapsed="false" customWidth="true" hidden="false" outlineLevel="0" max="771" min="771" style="86" width="9.8"/>
    <col collapsed="false" customWidth="true" hidden="false" outlineLevel="0" max="1025" min="772" style="86" width="8.09"/>
  </cols>
  <sheetData>
    <row r="1" customFormat="false" ht="15.75" hidden="false" customHeight="true" outlineLevel="0" collapsed="false">
      <c r="A1" s="66" t="s">
        <v>0</v>
      </c>
      <c r="B1" s="66"/>
      <c r="C1" s="66"/>
      <c r="D1" s="66"/>
    </row>
    <row r="2" customFormat="false" ht="17.65" hidden="false" customHeight="true" outlineLevel="0" collapsed="false">
      <c r="A2" s="67" t="s">
        <v>1</v>
      </c>
      <c r="B2" s="67"/>
      <c r="C2" s="67"/>
      <c r="D2" s="67"/>
    </row>
    <row r="3" customFormat="false" ht="15.75" hidden="false" customHeight="true" outlineLevel="0" collapsed="false">
      <c r="A3" s="67" t="s">
        <v>2</v>
      </c>
      <c r="B3" s="67"/>
      <c r="C3" s="67"/>
      <c r="D3" s="67"/>
    </row>
    <row r="4" customFormat="false" ht="15.75" hidden="false" customHeight="true" outlineLevel="0" collapsed="false">
      <c r="A4" s="68" t="s">
        <v>838</v>
      </c>
      <c r="B4" s="68"/>
      <c r="C4" s="68"/>
      <c r="D4" s="68"/>
    </row>
    <row r="5" customFormat="false" ht="15" hidden="false" customHeight="false" outlineLevel="0" collapsed="false">
      <c r="A5" s="87"/>
      <c r="B5" s="87"/>
      <c r="C5" s="87"/>
      <c r="D5" s="87"/>
    </row>
    <row r="6" customFormat="false" ht="17.65" hidden="false" customHeight="true" outlineLevel="0" collapsed="false">
      <c r="A6" s="88" t="s">
        <v>839</v>
      </c>
      <c r="B6" s="88"/>
      <c r="C6" s="88"/>
      <c r="D6" s="88"/>
    </row>
    <row r="7" customFormat="false" ht="17.65" hidden="false" customHeight="true" outlineLevel="0" collapsed="false">
      <c r="A7" s="89" t="s">
        <v>840</v>
      </c>
      <c r="B7" s="89"/>
      <c r="C7" s="89"/>
      <c r="D7" s="89"/>
    </row>
    <row r="8" customFormat="false" ht="19.5" hidden="false" customHeight="true" outlineLevel="0" collapsed="false">
      <c r="A8" s="90" t="s">
        <v>841</v>
      </c>
      <c r="B8" s="91" t="s">
        <v>784</v>
      </c>
      <c r="C8" s="92" t="s">
        <v>842</v>
      </c>
      <c r="D8" s="92" t="s">
        <v>843</v>
      </c>
    </row>
    <row r="9" customFormat="false" ht="17.25" hidden="false" customHeight="true" outlineLevel="0" collapsed="false">
      <c r="A9" s="90"/>
      <c r="B9" s="91"/>
      <c r="C9" s="92"/>
      <c r="D9" s="92"/>
    </row>
    <row r="10" customFormat="false" ht="17.65" hidden="false" customHeight="true" outlineLevel="0" collapsed="false">
      <c r="A10" s="93" t="s">
        <v>844</v>
      </c>
      <c r="B10" s="93"/>
      <c r="C10" s="93"/>
      <c r="D10" s="93"/>
    </row>
    <row r="11" customFormat="false" ht="15" hidden="false" customHeight="false" outlineLevel="0" collapsed="false">
      <c r="A11" s="94" t="s">
        <v>845</v>
      </c>
      <c r="B11" s="95" t="s">
        <v>846</v>
      </c>
      <c r="C11" s="96" t="n">
        <v>0.2</v>
      </c>
      <c r="D11" s="96" t="n">
        <v>0.2</v>
      </c>
    </row>
    <row r="12" customFormat="false" ht="15" hidden="false" customHeight="false" outlineLevel="0" collapsed="false">
      <c r="A12" s="97" t="s">
        <v>847</v>
      </c>
      <c r="B12" s="98" t="s">
        <v>848</v>
      </c>
      <c r="C12" s="99" t="n">
        <v>0.015</v>
      </c>
      <c r="D12" s="99" t="n">
        <v>0.015</v>
      </c>
    </row>
    <row r="13" customFormat="false" ht="15" hidden="false" customHeight="false" outlineLevel="0" collapsed="false">
      <c r="A13" s="94" t="s">
        <v>849</v>
      </c>
      <c r="B13" s="95" t="s">
        <v>850</v>
      </c>
      <c r="C13" s="96" t="n">
        <v>0.01</v>
      </c>
      <c r="D13" s="96" t="n">
        <v>0.01</v>
      </c>
    </row>
    <row r="14" customFormat="false" ht="15" hidden="false" customHeight="false" outlineLevel="0" collapsed="false">
      <c r="A14" s="97" t="s">
        <v>851</v>
      </c>
      <c r="B14" s="98" t="s">
        <v>852</v>
      </c>
      <c r="C14" s="99" t="n">
        <v>0.002</v>
      </c>
      <c r="D14" s="99" t="n">
        <v>0.002</v>
      </c>
    </row>
    <row r="15" customFormat="false" ht="15" hidden="false" customHeight="false" outlineLevel="0" collapsed="false">
      <c r="A15" s="94" t="s">
        <v>853</v>
      </c>
      <c r="B15" s="95" t="s">
        <v>854</v>
      </c>
      <c r="C15" s="96" t="n">
        <v>0.006</v>
      </c>
      <c r="D15" s="96" t="n">
        <v>0.006</v>
      </c>
    </row>
    <row r="16" customFormat="false" ht="15" hidden="false" customHeight="false" outlineLevel="0" collapsed="false">
      <c r="A16" s="97" t="s">
        <v>855</v>
      </c>
      <c r="B16" s="98" t="s">
        <v>856</v>
      </c>
      <c r="C16" s="99" t="n">
        <v>0.025</v>
      </c>
      <c r="D16" s="99" t="n">
        <v>0.025</v>
      </c>
    </row>
    <row r="17" customFormat="false" ht="15" hidden="false" customHeight="false" outlineLevel="0" collapsed="false">
      <c r="A17" s="94" t="s">
        <v>857</v>
      </c>
      <c r="B17" s="95" t="s">
        <v>858</v>
      </c>
      <c r="C17" s="96" t="n">
        <v>0.03</v>
      </c>
      <c r="D17" s="96" t="n">
        <v>0.03</v>
      </c>
    </row>
    <row r="18" customFormat="false" ht="15" hidden="false" customHeight="false" outlineLevel="0" collapsed="false">
      <c r="A18" s="97" t="s">
        <v>859</v>
      </c>
      <c r="B18" s="98" t="s">
        <v>860</v>
      </c>
      <c r="C18" s="99" t="n">
        <v>0.08</v>
      </c>
      <c r="D18" s="99" t="n">
        <v>0.08</v>
      </c>
    </row>
    <row r="19" customFormat="false" ht="15" hidden="false" customHeight="false" outlineLevel="0" collapsed="false">
      <c r="A19" s="94" t="s">
        <v>861</v>
      </c>
      <c r="B19" s="95" t="s">
        <v>862</v>
      </c>
      <c r="C19" s="96" t="n">
        <v>0</v>
      </c>
      <c r="D19" s="96" t="n">
        <v>0</v>
      </c>
    </row>
    <row r="20" customFormat="false" ht="15.75" hidden="false" customHeight="false" outlineLevel="0" collapsed="false">
      <c r="A20" s="100" t="s">
        <v>863</v>
      </c>
      <c r="B20" s="100" t="s">
        <v>864</v>
      </c>
      <c r="C20" s="101" t="n">
        <f aca="false">SUM(C11:C19)</f>
        <v>0.368</v>
      </c>
      <c r="D20" s="101" t="n">
        <f aca="false">SUM(D11:D19)</f>
        <v>0.368</v>
      </c>
    </row>
    <row r="21" customFormat="false" ht="17.65" hidden="false" customHeight="true" outlineLevel="0" collapsed="false">
      <c r="A21" s="93" t="s">
        <v>865</v>
      </c>
      <c r="B21" s="93"/>
      <c r="C21" s="93"/>
      <c r="D21" s="93"/>
    </row>
    <row r="22" customFormat="false" ht="15" hidden="false" customHeight="false" outlineLevel="0" collapsed="false">
      <c r="A22" s="94" t="s">
        <v>866</v>
      </c>
      <c r="B22" s="95" t="s">
        <v>867</v>
      </c>
      <c r="C22" s="96" t="n">
        <v>0.1801</v>
      </c>
      <c r="D22" s="96" t="s">
        <v>868</v>
      </c>
    </row>
    <row r="23" customFormat="false" ht="15" hidden="false" customHeight="false" outlineLevel="0" collapsed="false">
      <c r="A23" s="97" t="s">
        <v>869</v>
      </c>
      <c r="B23" s="98" t="s">
        <v>870</v>
      </c>
      <c r="C23" s="99" t="n">
        <v>0.043</v>
      </c>
      <c r="D23" s="96" t="s">
        <v>868</v>
      </c>
    </row>
    <row r="24" customFormat="false" ht="15" hidden="false" customHeight="false" outlineLevel="0" collapsed="false">
      <c r="A24" s="94" t="s">
        <v>871</v>
      </c>
      <c r="B24" s="95" t="s">
        <v>872</v>
      </c>
      <c r="C24" s="96" t="n">
        <v>0.0087</v>
      </c>
      <c r="D24" s="96" t="n">
        <v>0.0067</v>
      </c>
    </row>
    <row r="25" customFormat="false" ht="15" hidden="false" customHeight="false" outlineLevel="0" collapsed="false">
      <c r="A25" s="97" t="s">
        <v>873</v>
      </c>
      <c r="B25" s="98" t="s">
        <v>874</v>
      </c>
      <c r="C25" s="99" t="n">
        <v>0.1078</v>
      </c>
      <c r="D25" s="99" t="n">
        <v>0.0833</v>
      </c>
    </row>
    <row r="26" customFormat="false" ht="15" hidden="false" customHeight="false" outlineLevel="0" collapsed="false">
      <c r="A26" s="94" t="s">
        <v>875</v>
      </c>
      <c r="B26" s="95" t="s">
        <v>876</v>
      </c>
      <c r="C26" s="96" t="n">
        <v>0.0007</v>
      </c>
      <c r="D26" s="96" t="n">
        <v>0.0006</v>
      </c>
    </row>
    <row r="27" customFormat="false" ht="15" hidden="false" customHeight="false" outlineLevel="0" collapsed="false">
      <c r="A27" s="97" t="s">
        <v>877</v>
      </c>
      <c r="B27" s="98" t="s">
        <v>878</v>
      </c>
      <c r="C27" s="99" t="n">
        <v>0.0072</v>
      </c>
      <c r="D27" s="99" t="n">
        <v>0.0056</v>
      </c>
    </row>
    <row r="28" customFormat="false" ht="15" hidden="false" customHeight="false" outlineLevel="0" collapsed="false">
      <c r="A28" s="94" t="s">
        <v>879</v>
      </c>
      <c r="B28" s="95" t="s">
        <v>880</v>
      </c>
      <c r="C28" s="96" t="n">
        <v>0.0198</v>
      </c>
      <c r="D28" s="96" t="s">
        <v>868</v>
      </c>
    </row>
    <row r="29" customFormat="false" ht="15" hidden="false" customHeight="false" outlineLevel="0" collapsed="false">
      <c r="A29" s="97" t="s">
        <v>881</v>
      </c>
      <c r="B29" s="98" t="s">
        <v>882</v>
      </c>
      <c r="C29" s="99" t="n">
        <v>0.0011</v>
      </c>
      <c r="D29" s="99" t="n">
        <v>0.0008</v>
      </c>
    </row>
    <row r="30" customFormat="false" ht="15" hidden="false" customHeight="false" outlineLevel="0" collapsed="false">
      <c r="A30" s="94" t="s">
        <v>883</v>
      </c>
      <c r="B30" s="95" t="s">
        <v>884</v>
      </c>
      <c r="C30" s="96" t="n">
        <v>0.1364</v>
      </c>
      <c r="D30" s="96" t="n">
        <v>0.1055</v>
      </c>
    </row>
    <row r="31" customFormat="false" ht="15" hidden="false" customHeight="false" outlineLevel="0" collapsed="false">
      <c r="A31" s="97" t="s">
        <v>885</v>
      </c>
      <c r="B31" s="98" t="s">
        <v>886</v>
      </c>
      <c r="C31" s="99" t="n">
        <v>0.0003</v>
      </c>
      <c r="D31" s="99" t="n">
        <v>0.0003</v>
      </c>
    </row>
    <row r="32" customFormat="false" ht="15.75" hidden="false" customHeight="false" outlineLevel="0" collapsed="false">
      <c r="A32" s="102" t="s">
        <v>887</v>
      </c>
      <c r="B32" s="102" t="s">
        <v>864</v>
      </c>
      <c r="C32" s="103" t="n">
        <f aca="false">SUM(C22:C31)</f>
        <v>0.5051</v>
      </c>
      <c r="D32" s="103" t="n">
        <f aca="false">SUM(D22:D31)</f>
        <v>0.2028</v>
      </c>
    </row>
    <row r="33" customFormat="false" ht="17.65" hidden="false" customHeight="true" outlineLevel="0" collapsed="false">
      <c r="A33" s="93" t="s">
        <v>888</v>
      </c>
      <c r="B33" s="93"/>
      <c r="C33" s="93"/>
      <c r="D33" s="93"/>
    </row>
    <row r="34" customFormat="false" ht="15" hidden="false" customHeight="false" outlineLevel="0" collapsed="false">
      <c r="A34" s="94" t="s">
        <v>889</v>
      </c>
      <c r="B34" s="95" t="s">
        <v>890</v>
      </c>
      <c r="C34" s="96" t="n">
        <v>0.0445</v>
      </c>
      <c r="D34" s="96" t="n">
        <v>0.0345</v>
      </c>
    </row>
    <row r="35" customFormat="false" ht="15" hidden="false" customHeight="false" outlineLevel="0" collapsed="false">
      <c r="A35" s="97" t="s">
        <v>891</v>
      </c>
      <c r="B35" s="98" t="s">
        <v>892</v>
      </c>
      <c r="C35" s="99" t="n">
        <v>0.001</v>
      </c>
      <c r="D35" s="99" t="n">
        <v>0.0008</v>
      </c>
    </row>
    <row r="36" customFormat="false" ht="15" hidden="false" customHeight="false" outlineLevel="0" collapsed="false">
      <c r="A36" s="94" t="s">
        <v>893</v>
      </c>
      <c r="B36" s="95" t="s">
        <v>894</v>
      </c>
      <c r="C36" s="96" t="n">
        <v>0.005</v>
      </c>
      <c r="D36" s="96" t="n">
        <v>0.0039</v>
      </c>
    </row>
    <row r="37" customFormat="false" ht="15" hidden="false" customHeight="false" outlineLevel="0" collapsed="false">
      <c r="A37" s="97" t="s">
        <v>895</v>
      </c>
      <c r="B37" s="98" t="s">
        <v>896</v>
      </c>
      <c r="C37" s="99" t="n">
        <v>0.041</v>
      </c>
      <c r="D37" s="99" t="n">
        <v>0.0317</v>
      </c>
    </row>
    <row r="38" customFormat="false" ht="15" hidden="false" customHeight="false" outlineLevel="0" collapsed="false">
      <c r="A38" s="94" t="s">
        <v>897</v>
      </c>
      <c r="B38" s="95" t="s">
        <v>898</v>
      </c>
      <c r="C38" s="96" t="n">
        <v>0.0037</v>
      </c>
      <c r="D38" s="96" t="n">
        <v>0.0029</v>
      </c>
    </row>
    <row r="39" customFormat="false" ht="15.75" hidden="false" customHeight="false" outlineLevel="0" collapsed="false">
      <c r="A39" s="100" t="s">
        <v>899</v>
      </c>
      <c r="B39" s="100" t="s">
        <v>864</v>
      </c>
      <c r="C39" s="101" t="n">
        <f aca="false">SUM(C34:C38)</f>
        <v>0.0952</v>
      </c>
      <c r="D39" s="101" t="n">
        <f aca="false">SUM(D34:D38)</f>
        <v>0.0738</v>
      </c>
    </row>
    <row r="40" customFormat="false" ht="17.65" hidden="false" customHeight="true" outlineLevel="0" collapsed="false">
      <c r="A40" s="93" t="s">
        <v>900</v>
      </c>
      <c r="B40" s="93"/>
      <c r="C40" s="93"/>
      <c r="D40" s="93"/>
    </row>
    <row r="41" customFormat="false" ht="15" hidden="false" customHeight="false" outlineLevel="0" collapsed="false">
      <c r="A41" s="94" t="s">
        <v>901</v>
      </c>
      <c r="B41" s="95" t="s">
        <v>902</v>
      </c>
      <c r="C41" s="96" t="n">
        <v>0.1859</v>
      </c>
      <c r="D41" s="96" t="n">
        <v>0.0746</v>
      </c>
    </row>
    <row r="42" customFormat="false" ht="30" hidden="false" customHeight="false" outlineLevel="0" collapsed="false">
      <c r="A42" s="97" t="s">
        <v>903</v>
      </c>
      <c r="B42" s="98" t="s">
        <v>904</v>
      </c>
      <c r="C42" s="99" t="n">
        <v>0.0039</v>
      </c>
      <c r="D42" s="99" t="n">
        <v>0.0031</v>
      </c>
    </row>
    <row r="43" customFormat="false" ht="15.75" hidden="false" customHeight="false" outlineLevel="0" collapsed="false">
      <c r="A43" s="102" t="s">
        <v>905</v>
      </c>
      <c r="B43" s="102" t="s">
        <v>864</v>
      </c>
      <c r="C43" s="103" t="n">
        <f aca="false">SUM(C41:C42)</f>
        <v>0.1898</v>
      </c>
      <c r="D43" s="103" t="n">
        <f aca="false">SUM(D41:D42)</f>
        <v>0.0777</v>
      </c>
    </row>
    <row r="44" customFormat="false" ht="17.65" hidden="false" customHeight="true" outlineLevel="0" collapsed="false">
      <c r="A44" s="104" t="s">
        <v>906</v>
      </c>
      <c r="B44" s="104"/>
      <c r="C44" s="105" t="n">
        <f aca="false">C20+C32+C39+C43</f>
        <v>1.1581</v>
      </c>
      <c r="D44" s="105" t="n">
        <f aca="false">D20+D32+D39+D43</f>
        <v>0.7223</v>
      </c>
    </row>
  </sheetData>
  <mergeCells count="16">
    <mergeCell ref="A1:D1"/>
    <mergeCell ref="A2:D2"/>
    <mergeCell ref="A3:D3"/>
    <mergeCell ref="A4:D4"/>
    <mergeCell ref="A5:D5"/>
    <mergeCell ref="A6:D6"/>
    <mergeCell ref="A7:D7"/>
    <mergeCell ref="A8:A9"/>
    <mergeCell ref="B8:B9"/>
    <mergeCell ref="C8:C9"/>
    <mergeCell ref="D8:D9"/>
    <mergeCell ref="A10:D10"/>
    <mergeCell ref="A21:D21"/>
    <mergeCell ref="A33:D33"/>
    <mergeCell ref="A40:D40"/>
    <mergeCell ref="A44:B44"/>
  </mergeCells>
  <printOptions headings="false" gridLines="false" gridLinesSet="true" horizontalCentered="false" verticalCentered="false"/>
  <pageMargins left="0.7" right="0.7" top="0.75" bottom="0.75" header="0.3" footer="0.3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50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15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.1"/>
    <col collapsed="false" customWidth="true" hidden="false" outlineLevel="0" max="2" min="2" style="0" width="6.6"/>
    <col collapsed="false" customWidth="true" hidden="false" outlineLevel="0" max="3" min="3" style="0" width="4.5"/>
    <col collapsed="false" customWidth="true" hidden="false" outlineLevel="0" max="4" min="4" style="0" width="8.09"/>
    <col collapsed="false" customWidth="true" hidden="false" outlineLevel="0" max="5" min="5" style="0" width="1.8"/>
    <col collapsed="false" customWidth="true" hidden="false" outlineLevel="0" max="6" min="6" style="0" width="1.7"/>
    <col collapsed="false" customWidth="true" hidden="false" outlineLevel="0" max="7" min="7" style="0" width="2.7"/>
    <col collapsed="false" customWidth="true" hidden="false" outlineLevel="0" max="8" min="8" style="0" width="2.9"/>
    <col collapsed="false" customWidth="true" hidden="false" outlineLevel="0" max="9" min="9" style="0" width="1.8"/>
    <col collapsed="false" customWidth="true" hidden="false" outlineLevel="0" max="10" min="10" style="0" width="2.59"/>
    <col collapsed="false" customWidth="true" hidden="false" outlineLevel="0" max="11" min="11" style="0" width="4.8"/>
    <col collapsed="false" customWidth="true" hidden="false" outlineLevel="0" max="12" min="12" style="0" width="3.8"/>
    <col collapsed="false" customWidth="true" hidden="false" outlineLevel="0" max="13" min="13" style="0" width="5.3"/>
    <col collapsed="false" customWidth="true" hidden="false" outlineLevel="0" max="14" min="14" style="0" width="5.6"/>
    <col collapsed="false" customWidth="true" hidden="false" outlineLevel="0" max="15" min="15" style="0" width="3.5"/>
    <col collapsed="false" customWidth="true" hidden="false" outlineLevel="0" max="16" min="16" style="0" width="4.7"/>
    <col collapsed="false" customWidth="true" hidden="false" outlineLevel="0" max="17" min="17" style="0" width="2.8"/>
    <col collapsed="false" customWidth="true" hidden="false" outlineLevel="0" max="18" min="18" style="0" width="1.59"/>
    <col collapsed="false" customWidth="true" hidden="false" outlineLevel="0" max="19" min="19" style="0" width="9.8"/>
    <col collapsed="false" customWidth="true" hidden="false" outlineLevel="0" max="20" min="20" style="0" width="5.9"/>
    <col collapsed="false" customWidth="true" hidden="false" outlineLevel="0" max="21" min="21" style="0" width="0.8"/>
    <col collapsed="false" customWidth="true" hidden="false" outlineLevel="0" max="22" min="22" style="0" width="2.8"/>
    <col collapsed="false" customWidth="true" hidden="false" outlineLevel="0" max="23" min="23" style="0" width="10.09"/>
    <col collapsed="false" customWidth="true" hidden="false" outlineLevel="0" max="24" min="24" style="0" width="1.2"/>
    <col collapsed="false" customWidth="true" hidden="false" outlineLevel="0" max="1025" min="25" style="0" width="11.2"/>
  </cols>
  <sheetData>
    <row r="1" customFormat="false" ht="15.75" hidden="false" customHeight="true" outlineLevel="0" collapsed="false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</row>
    <row r="2" customFormat="false" ht="15.75" hidden="false" customHeight="true" outlineLevel="0" collapsed="false">
      <c r="A2" s="106" t="s">
        <v>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</row>
    <row r="3" customFormat="false" ht="15.75" hidden="false" customHeight="true" outlineLevel="0" collapsed="false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</row>
    <row r="4" customFormat="false" ht="15.75" hidden="false" customHeight="true" outlineLevel="0" collapsed="false">
      <c r="A4" s="106" t="s">
        <v>907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</row>
    <row r="5" customFormat="false" ht="16.7" hidden="false" customHeight="true" outlineLevel="0" collapsed="false">
      <c r="A5" s="107" t="s">
        <v>908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8"/>
    </row>
    <row r="6" customFormat="false" ht="16.7" hidden="false" customHeight="true" outlineLevel="0" collapsed="false">
      <c r="A6" s="109" t="s">
        <v>909</v>
      </c>
      <c r="B6" s="109"/>
      <c r="C6" s="109" t="s">
        <v>13</v>
      </c>
      <c r="D6" s="109" t="s">
        <v>12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10" t="s">
        <v>910</v>
      </c>
      <c r="U6" s="110"/>
      <c r="V6" s="110"/>
      <c r="W6" s="110"/>
      <c r="X6" s="111"/>
    </row>
    <row r="7" customFormat="false" ht="15.4" hidden="false" customHeight="true" outlineLevel="0" collapsed="false">
      <c r="A7" s="112" t="s">
        <v>18</v>
      </c>
      <c r="B7" s="112"/>
      <c r="C7" s="113" t="s">
        <v>911</v>
      </c>
      <c r="D7" s="114" t="s">
        <v>21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5"/>
      <c r="X7" s="108"/>
    </row>
    <row r="8" customFormat="false" ht="15.4" hidden="false" customHeight="true" outlineLevel="0" collapsed="false">
      <c r="A8" s="111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7" t="s">
        <v>912</v>
      </c>
      <c r="Q8" s="117"/>
      <c r="R8" s="117"/>
      <c r="S8" s="117"/>
      <c r="T8" s="117"/>
      <c r="U8" s="117"/>
      <c r="V8" s="117"/>
      <c r="W8" s="118" t="n">
        <v>1</v>
      </c>
      <c r="X8" s="111"/>
    </row>
    <row r="9" customFormat="false" ht="12.95" hidden="false" customHeight="true" outlineLevel="0" collapsed="false">
      <c r="A9" s="119" t="s">
        <v>913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20"/>
      <c r="U9" s="120"/>
      <c r="V9" s="120"/>
      <c r="W9" s="120"/>
      <c r="X9" s="108"/>
    </row>
    <row r="10" customFormat="false" ht="16.7" hidden="false" customHeight="true" outlineLevel="0" collapsed="false">
      <c r="A10" s="107" t="s">
        <v>914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8"/>
    </row>
    <row r="11" customFormat="false" ht="16.7" hidden="false" customHeight="true" outlineLevel="0" collapsed="false">
      <c r="A11" s="109" t="s">
        <v>909</v>
      </c>
      <c r="B11" s="109"/>
      <c r="C11" s="109" t="s">
        <v>13</v>
      </c>
      <c r="D11" s="109" t="s">
        <v>12</v>
      </c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10" t="s">
        <v>910</v>
      </c>
      <c r="U11" s="110"/>
      <c r="V11" s="110"/>
      <c r="W11" s="110"/>
      <c r="X11" s="111"/>
    </row>
    <row r="12" customFormat="false" ht="15.4" hidden="false" customHeight="true" outlineLevel="0" collapsed="false">
      <c r="A12" s="112" t="s">
        <v>24</v>
      </c>
      <c r="B12" s="112"/>
      <c r="C12" s="113" t="s">
        <v>911</v>
      </c>
      <c r="D12" s="114" t="s">
        <v>26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5"/>
      <c r="X12" s="108"/>
    </row>
    <row r="13" customFormat="false" ht="15.4" hidden="false" customHeight="true" outlineLevel="0" collapsed="false">
      <c r="A13" s="111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7" t="s">
        <v>912</v>
      </c>
      <c r="Q13" s="117"/>
      <c r="R13" s="117"/>
      <c r="S13" s="117"/>
      <c r="T13" s="117"/>
      <c r="U13" s="117"/>
      <c r="V13" s="117"/>
      <c r="W13" s="118" t="n">
        <v>1</v>
      </c>
      <c r="X13" s="111"/>
    </row>
    <row r="14" customFormat="false" ht="31.7" hidden="false" customHeight="true" outlineLevel="0" collapsed="false">
      <c r="A14" s="112" t="s">
        <v>27</v>
      </c>
      <c r="B14" s="112"/>
      <c r="C14" s="113" t="s">
        <v>911</v>
      </c>
      <c r="D14" s="114" t="s">
        <v>29</v>
      </c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5"/>
      <c r="X14" s="111"/>
    </row>
    <row r="15" customFormat="false" ht="15.4" hidden="false" customHeight="true" outlineLevel="0" collapsed="false">
      <c r="A15" s="111"/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7" t="s">
        <v>912</v>
      </c>
      <c r="Q15" s="117"/>
      <c r="R15" s="117"/>
      <c r="S15" s="117"/>
      <c r="T15" s="117"/>
      <c r="U15" s="117"/>
      <c r="V15" s="117"/>
      <c r="W15" s="118" t="n">
        <v>1</v>
      </c>
      <c r="X15" s="111"/>
    </row>
    <row r="16" customFormat="false" ht="15.4" hidden="false" customHeight="true" outlineLevel="0" collapsed="false">
      <c r="A16" s="112" t="s">
        <v>30</v>
      </c>
      <c r="B16" s="112"/>
      <c r="C16" s="121" t="s">
        <v>33</v>
      </c>
      <c r="D16" s="122" t="s">
        <v>32</v>
      </c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11"/>
      <c r="X16" s="111"/>
    </row>
    <row r="17" customFormat="false" ht="15.2" hidden="false" customHeight="true" outlineLevel="0" collapsed="false">
      <c r="A17" s="111"/>
      <c r="B17" s="123"/>
      <c r="C17" s="123"/>
      <c r="D17" s="123"/>
      <c r="E17" s="124" t="s">
        <v>915</v>
      </c>
      <c r="F17" s="124"/>
      <c r="G17" s="124"/>
      <c r="H17" s="124"/>
      <c r="I17" s="124"/>
      <c r="J17" s="124"/>
      <c r="K17" s="124" t="s">
        <v>916</v>
      </c>
      <c r="L17" s="124"/>
      <c r="M17" s="124"/>
      <c r="N17" s="124" t="s">
        <v>917</v>
      </c>
      <c r="O17" s="124"/>
      <c r="P17" s="124"/>
      <c r="Q17" s="124" t="s">
        <v>918</v>
      </c>
      <c r="R17" s="124"/>
      <c r="S17" s="124"/>
      <c r="T17" s="124" t="s">
        <v>919</v>
      </c>
      <c r="U17" s="124"/>
      <c r="V17" s="124"/>
      <c r="W17" s="124" t="s">
        <v>920</v>
      </c>
      <c r="X17" s="111"/>
    </row>
    <row r="18" customFormat="false" ht="15.2" hidden="false" customHeight="true" outlineLevel="0" collapsed="false">
      <c r="A18" s="111"/>
      <c r="B18" s="125" t="s">
        <v>921</v>
      </c>
      <c r="C18" s="125"/>
      <c r="D18" s="125"/>
      <c r="E18" s="125"/>
      <c r="F18" s="125"/>
      <c r="G18" s="125"/>
      <c r="H18" s="126"/>
      <c r="I18" s="126"/>
      <c r="J18" s="126"/>
      <c r="K18" s="127"/>
      <c r="L18" s="127"/>
      <c r="M18" s="127"/>
      <c r="N18" s="127" t="n">
        <v>2</v>
      </c>
      <c r="O18" s="127"/>
      <c r="P18" s="127"/>
      <c r="Q18" s="127" t="n">
        <v>1.5</v>
      </c>
      <c r="R18" s="127"/>
      <c r="S18" s="127"/>
      <c r="T18" s="128" t="n">
        <v>3</v>
      </c>
      <c r="U18" s="128"/>
      <c r="V18" s="128"/>
      <c r="W18" s="116"/>
      <c r="X18" s="111"/>
    </row>
    <row r="19" customFormat="false" ht="15.2" hidden="false" customHeight="true" outlineLevel="0" collapsed="false">
      <c r="A19" s="111"/>
      <c r="B19" s="129"/>
      <c r="C19" s="129"/>
      <c r="D19" s="129"/>
      <c r="E19" s="130"/>
      <c r="F19" s="130"/>
      <c r="G19" s="130"/>
      <c r="H19" s="130"/>
      <c r="I19" s="130"/>
      <c r="J19" s="130"/>
      <c r="K19" s="131"/>
      <c r="L19" s="131"/>
      <c r="M19" s="131"/>
      <c r="N19" s="131"/>
      <c r="O19" s="131"/>
      <c r="P19" s="131"/>
      <c r="Q19" s="131"/>
      <c r="R19" s="131"/>
      <c r="S19" s="131"/>
      <c r="T19" s="132" t="n">
        <v>3</v>
      </c>
      <c r="U19" s="132"/>
      <c r="V19" s="132"/>
      <c r="W19" s="131" t="n">
        <v>3</v>
      </c>
      <c r="X19" s="111"/>
    </row>
    <row r="20" customFormat="false" ht="15.4" hidden="false" customHeight="true" outlineLevel="0" collapsed="false">
      <c r="A20" s="111"/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7" t="s">
        <v>922</v>
      </c>
      <c r="Q20" s="117"/>
      <c r="R20" s="117"/>
      <c r="S20" s="117"/>
      <c r="T20" s="117"/>
      <c r="U20" s="117"/>
      <c r="V20" s="117"/>
      <c r="W20" s="118" t="n">
        <v>3</v>
      </c>
      <c r="X20" s="111"/>
    </row>
    <row r="21" customFormat="false" ht="15.4" hidden="false" customHeight="true" outlineLevel="0" collapsed="false">
      <c r="A21" s="112" t="s">
        <v>34</v>
      </c>
      <c r="B21" s="112"/>
      <c r="C21" s="113" t="s">
        <v>911</v>
      </c>
      <c r="D21" s="114" t="s">
        <v>36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5"/>
      <c r="X21" s="111"/>
    </row>
    <row r="22" customFormat="false" ht="15.4" hidden="false" customHeight="true" outlineLevel="0" collapsed="false">
      <c r="A22" s="111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7" t="s">
        <v>912</v>
      </c>
      <c r="Q22" s="117"/>
      <c r="R22" s="117"/>
      <c r="S22" s="117"/>
      <c r="T22" s="117"/>
      <c r="U22" s="117"/>
      <c r="V22" s="117"/>
      <c r="W22" s="118" t="n">
        <v>1</v>
      </c>
      <c r="X22" s="111"/>
    </row>
    <row r="23" customFormat="false" ht="15.4" hidden="false" customHeight="true" outlineLevel="0" collapsed="false">
      <c r="A23" s="112" t="s">
        <v>37</v>
      </c>
      <c r="B23" s="112"/>
      <c r="C23" s="121" t="s">
        <v>923</v>
      </c>
      <c r="D23" s="122" t="s">
        <v>39</v>
      </c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11"/>
      <c r="X23" s="111"/>
    </row>
    <row r="24" customFormat="false" ht="15.2" hidden="false" customHeight="true" outlineLevel="0" collapsed="false">
      <c r="A24" s="111"/>
      <c r="B24" s="123"/>
      <c r="C24" s="123"/>
      <c r="D24" s="123"/>
      <c r="E24" s="124" t="s">
        <v>924</v>
      </c>
      <c r="F24" s="124"/>
      <c r="G24" s="124"/>
      <c r="H24" s="124"/>
      <c r="I24" s="124"/>
      <c r="J24" s="124"/>
      <c r="K24" s="124" t="s">
        <v>918</v>
      </c>
      <c r="L24" s="124"/>
      <c r="M24" s="124"/>
      <c r="N24" s="124" t="s">
        <v>925</v>
      </c>
      <c r="O24" s="124"/>
      <c r="P24" s="124"/>
      <c r="Q24" s="124" t="s">
        <v>916</v>
      </c>
      <c r="R24" s="124"/>
      <c r="S24" s="124"/>
      <c r="T24" s="124" t="s">
        <v>919</v>
      </c>
      <c r="U24" s="124"/>
      <c r="V24" s="124"/>
      <c r="W24" s="124" t="s">
        <v>920</v>
      </c>
      <c r="X24" s="111"/>
    </row>
    <row r="25" customFormat="false" ht="15.2" hidden="false" customHeight="true" outlineLevel="0" collapsed="false">
      <c r="A25" s="111"/>
      <c r="B25" s="125" t="s">
        <v>926</v>
      </c>
      <c r="C25" s="125"/>
      <c r="D25" s="125"/>
      <c r="E25" s="125"/>
      <c r="F25" s="125"/>
      <c r="G25" s="125"/>
      <c r="H25" s="126" t="n">
        <v>2</v>
      </c>
      <c r="I25" s="126"/>
      <c r="J25" s="126"/>
      <c r="K25" s="127" t="n">
        <v>3</v>
      </c>
      <c r="L25" s="127"/>
      <c r="M25" s="127"/>
      <c r="N25" s="127" t="n">
        <v>3</v>
      </c>
      <c r="O25" s="127"/>
      <c r="P25" s="127"/>
      <c r="Q25" s="127"/>
      <c r="R25" s="127"/>
      <c r="S25" s="127"/>
      <c r="T25" s="128" t="n">
        <v>18</v>
      </c>
      <c r="U25" s="128"/>
      <c r="V25" s="128"/>
      <c r="W25" s="116"/>
      <c r="X25" s="111"/>
    </row>
    <row r="26" customFormat="false" ht="15.2" hidden="false" customHeight="true" outlineLevel="0" collapsed="false">
      <c r="A26" s="111"/>
      <c r="B26" s="129"/>
      <c r="C26" s="129"/>
      <c r="D26" s="129"/>
      <c r="E26" s="130"/>
      <c r="F26" s="130"/>
      <c r="G26" s="130"/>
      <c r="H26" s="130"/>
      <c r="I26" s="130"/>
      <c r="J26" s="130"/>
      <c r="K26" s="131"/>
      <c r="L26" s="131"/>
      <c r="M26" s="131"/>
      <c r="N26" s="131"/>
      <c r="O26" s="131"/>
      <c r="P26" s="131"/>
      <c r="Q26" s="131"/>
      <c r="R26" s="131"/>
      <c r="S26" s="131"/>
      <c r="T26" s="132" t="n">
        <v>18</v>
      </c>
      <c r="U26" s="132"/>
      <c r="V26" s="132"/>
      <c r="W26" s="131" t="n">
        <v>18</v>
      </c>
      <c r="X26" s="111"/>
    </row>
    <row r="27" customFormat="false" ht="15.4" hidden="false" customHeight="true" outlineLevel="0" collapsed="false">
      <c r="A27" s="111"/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7" t="s">
        <v>927</v>
      </c>
      <c r="Q27" s="117"/>
      <c r="R27" s="117"/>
      <c r="S27" s="117"/>
      <c r="T27" s="117"/>
      <c r="U27" s="117"/>
      <c r="V27" s="117"/>
      <c r="W27" s="118" t="n">
        <v>18</v>
      </c>
      <c r="X27" s="111"/>
    </row>
    <row r="28" customFormat="false" ht="15.4" hidden="false" customHeight="true" outlineLevel="0" collapsed="false">
      <c r="A28" s="112" t="s">
        <v>41</v>
      </c>
      <c r="B28" s="112"/>
      <c r="C28" s="121" t="s">
        <v>45</v>
      </c>
      <c r="D28" s="122" t="s">
        <v>44</v>
      </c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11"/>
      <c r="X28" s="111"/>
    </row>
    <row r="29" customFormat="false" ht="15.2" hidden="false" customHeight="true" outlineLevel="0" collapsed="false">
      <c r="A29" s="111"/>
      <c r="B29" s="123"/>
      <c r="C29" s="123"/>
      <c r="D29" s="123"/>
      <c r="E29" s="124" t="s">
        <v>924</v>
      </c>
      <c r="F29" s="124"/>
      <c r="G29" s="124"/>
      <c r="H29" s="124"/>
      <c r="I29" s="124"/>
      <c r="J29" s="124"/>
      <c r="K29" s="124" t="s">
        <v>918</v>
      </c>
      <c r="L29" s="124"/>
      <c r="M29" s="124"/>
      <c r="N29" s="124" t="s">
        <v>928</v>
      </c>
      <c r="O29" s="124"/>
      <c r="P29" s="124"/>
      <c r="Q29" s="124" t="s">
        <v>916</v>
      </c>
      <c r="R29" s="124"/>
      <c r="S29" s="124"/>
      <c r="T29" s="124" t="s">
        <v>919</v>
      </c>
      <c r="U29" s="124"/>
      <c r="V29" s="124"/>
      <c r="W29" s="124" t="s">
        <v>920</v>
      </c>
      <c r="X29" s="111"/>
    </row>
    <row r="30" customFormat="false" ht="21.4" hidden="false" customHeight="true" outlineLevel="0" collapsed="false">
      <c r="A30" s="111"/>
      <c r="B30" s="125" t="s">
        <v>929</v>
      </c>
      <c r="C30" s="125"/>
      <c r="D30" s="125"/>
      <c r="E30" s="125"/>
      <c r="F30" s="125"/>
      <c r="G30" s="125"/>
      <c r="H30" s="126" t="n">
        <v>2</v>
      </c>
      <c r="I30" s="126"/>
      <c r="J30" s="126"/>
      <c r="K30" s="127" t="n">
        <v>3</v>
      </c>
      <c r="L30" s="127"/>
      <c r="M30" s="127"/>
      <c r="N30" s="127" t="n">
        <v>7</v>
      </c>
      <c r="O30" s="127"/>
      <c r="P30" s="127"/>
      <c r="Q30" s="127"/>
      <c r="R30" s="127"/>
      <c r="S30" s="127"/>
      <c r="T30" s="127" t="n">
        <v>42</v>
      </c>
      <c r="U30" s="127"/>
      <c r="V30" s="127"/>
      <c r="W30" s="116"/>
      <c r="X30" s="111"/>
    </row>
    <row r="31" customFormat="false" ht="21.4" hidden="false" customHeight="true" outlineLevel="0" collapsed="false">
      <c r="A31" s="111"/>
      <c r="B31" s="133" t="s">
        <v>930</v>
      </c>
      <c r="C31" s="133"/>
      <c r="D31" s="133"/>
      <c r="E31" s="133"/>
      <c r="F31" s="133"/>
      <c r="G31" s="133"/>
      <c r="H31" s="134" t="n">
        <v>1</v>
      </c>
      <c r="I31" s="134"/>
      <c r="J31" s="134"/>
      <c r="K31" s="135" t="n">
        <v>5</v>
      </c>
      <c r="L31" s="135"/>
      <c r="M31" s="135"/>
      <c r="N31" s="135" t="n">
        <v>2</v>
      </c>
      <c r="O31" s="135"/>
      <c r="P31" s="135"/>
      <c r="Q31" s="135"/>
      <c r="R31" s="135"/>
      <c r="S31" s="135"/>
      <c r="T31" s="136" t="n">
        <v>10</v>
      </c>
      <c r="U31" s="136"/>
      <c r="V31" s="136"/>
      <c r="W31" s="111"/>
      <c r="X31" s="111"/>
    </row>
    <row r="32" customFormat="false" ht="15.2" hidden="false" customHeight="true" outlineLevel="0" collapsed="false">
      <c r="A32" s="111"/>
      <c r="B32" s="129"/>
      <c r="C32" s="129"/>
      <c r="D32" s="129"/>
      <c r="E32" s="130"/>
      <c r="F32" s="130"/>
      <c r="G32" s="130"/>
      <c r="H32" s="130"/>
      <c r="I32" s="130"/>
      <c r="J32" s="130"/>
      <c r="K32" s="131"/>
      <c r="L32" s="131"/>
      <c r="M32" s="131"/>
      <c r="N32" s="131"/>
      <c r="O32" s="131"/>
      <c r="P32" s="131"/>
      <c r="Q32" s="131"/>
      <c r="R32" s="131"/>
      <c r="S32" s="131"/>
      <c r="T32" s="132" t="n">
        <v>52</v>
      </c>
      <c r="U32" s="132"/>
      <c r="V32" s="132"/>
      <c r="W32" s="131" t="n">
        <v>52</v>
      </c>
      <c r="X32" s="111"/>
    </row>
    <row r="33" customFormat="false" ht="15.4" hidden="false" customHeight="true" outlineLevel="0" collapsed="false">
      <c r="A33" s="111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7" t="s">
        <v>931</v>
      </c>
      <c r="Q33" s="117"/>
      <c r="R33" s="117"/>
      <c r="S33" s="117"/>
      <c r="T33" s="117"/>
      <c r="U33" s="117"/>
      <c r="V33" s="117"/>
      <c r="W33" s="118" t="n">
        <v>52</v>
      </c>
      <c r="X33" s="111"/>
    </row>
    <row r="34" customFormat="false" ht="15.4" hidden="false" customHeight="true" outlineLevel="0" collapsed="false">
      <c r="A34" s="112" t="s">
        <v>46</v>
      </c>
      <c r="B34" s="112"/>
      <c r="C34" s="121" t="s">
        <v>49</v>
      </c>
      <c r="D34" s="122" t="s">
        <v>48</v>
      </c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11"/>
      <c r="X34" s="111"/>
    </row>
    <row r="35" customFormat="false" ht="15.2" hidden="false" customHeight="true" outlineLevel="0" collapsed="false">
      <c r="A35" s="111"/>
      <c r="B35" s="123"/>
      <c r="C35" s="123"/>
      <c r="D35" s="123"/>
      <c r="E35" s="124" t="s">
        <v>915</v>
      </c>
      <c r="F35" s="124"/>
      <c r="G35" s="124"/>
      <c r="H35" s="124"/>
      <c r="I35" s="124"/>
      <c r="J35" s="124"/>
      <c r="K35" s="124" t="s">
        <v>932</v>
      </c>
      <c r="L35" s="124"/>
      <c r="M35" s="124"/>
      <c r="N35" s="124" t="s">
        <v>790</v>
      </c>
      <c r="O35" s="124"/>
      <c r="P35" s="124"/>
      <c r="Q35" s="124" t="s">
        <v>916</v>
      </c>
      <c r="R35" s="124"/>
      <c r="S35" s="124"/>
      <c r="T35" s="124" t="s">
        <v>919</v>
      </c>
      <c r="U35" s="124"/>
      <c r="V35" s="124"/>
      <c r="W35" s="124" t="s">
        <v>920</v>
      </c>
      <c r="X35" s="111"/>
    </row>
    <row r="36" customFormat="false" ht="15.2" hidden="false" customHeight="true" outlineLevel="0" collapsed="false">
      <c r="A36" s="111"/>
      <c r="B36" s="125" t="s">
        <v>933</v>
      </c>
      <c r="C36" s="125"/>
      <c r="D36" s="125"/>
      <c r="E36" s="125"/>
      <c r="F36" s="125"/>
      <c r="G36" s="125"/>
      <c r="H36" s="126" t="n">
        <v>1</v>
      </c>
      <c r="I36" s="126"/>
      <c r="J36" s="126"/>
      <c r="K36" s="127" t="n">
        <v>1537</v>
      </c>
      <c r="L36" s="127"/>
      <c r="M36" s="127"/>
      <c r="N36" s="127" t="n">
        <v>0.15</v>
      </c>
      <c r="O36" s="127"/>
      <c r="P36" s="127"/>
      <c r="Q36" s="127"/>
      <c r="R36" s="127"/>
      <c r="S36" s="127"/>
      <c r="T36" s="127" t="n">
        <v>230.55</v>
      </c>
      <c r="U36" s="127"/>
      <c r="V36" s="127"/>
      <c r="W36" s="116"/>
      <c r="X36" s="111"/>
    </row>
    <row r="37" customFormat="false" ht="15.2" hidden="false" customHeight="true" outlineLevel="0" collapsed="false">
      <c r="A37" s="111"/>
      <c r="B37" s="133" t="s">
        <v>934</v>
      </c>
      <c r="C37" s="133"/>
      <c r="D37" s="133"/>
      <c r="E37" s="133"/>
      <c r="F37" s="133"/>
      <c r="G37" s="133"/>
      <c r="H37" s="134" t="n">
        <v>7</v>
      </c>
      <c r="I37" s="134"/>
      <c r="J37" s="134"/>
      <c r="K37" s="135" t="n">
        <v>1340</v>
      </c>
      <c r="L37" s="135"/>
      <c r="M37" s="135"/>
      <c r="N37" s="135" t="n">
        <v>0.15</v>
      </c>
      <c r="O37" s="135"/>
      <c r="P37" s="135"/>
      <c r="Q37" s="135"/>
      <c r="R37" s="135"/>
      <c r="S37" s="135"/>
      <c r="T37" s="136" t="n">
        <v>1407</v>
      </c>
      <c r="U37" s="136"/>
      <c r="V37" s="136"/>
      <c r="W37" s="111"/>
      <c r="X37" s="111"/>
    </row>
    <row r="38" customFormat="false" ht="15.2" hidden="false" customHeight="true" outlineLevel="0" collapsed="false">
      <c r="A38" s="111"/>
      <c r="B38" s="129"/>
      <c r="C38" s="129"/>
      <c r="D38" s="129"/>
      <c r="E38" s="130"/>
      <c r="F38" s="130"/>
      <c r="G38" s="130"/>
      <c r="H38" s="130"/>
      <c r="I38" s="130"/>
      <c r="J38" s="130"/>
      <c r="K38" s="131"/>
      <c r="L38" s="131"/>
      <c r="M38" s="131"/>
      <c r="N38" s="131"/>
      <c r="O38" s="131"/>
      <c r="P38" s="131"/>
      <c r="Q38" s="131"/>
      <c r="R38" s="131"/>
      <c r="S38" s="131"/>
      <c r="T38" s="132" t="n">
        <v>1637.55</v>
      </c>
      <c r="U38" s="132"/>
      <c r="V38" s="132"/>
      <c r="W38" s="131" t="n">
        <v>1637.55</v>
      </c>
      <c r="X38" s="111"/>
    </row>
    <row r="39" customFormat="false" ht="15.4" hidden="false" customHeight="true" outlineLevel="0" collapsed="false">
      <c r="A39" s="111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7" t="s">
        <v>935</v>
      </c>
      <c r="Q39" s="117"/>
      <c r="R39" s="117"/>
      <c r="S39" s="117"/>
      <c r="T39" s="117"/>
      <c r="U39" s="117"/>
      <c r="V39" s="117"/>
      <c r="W39" s="118" t="n">
        <v>1637.55</v>
      </c>
      <c r="X39" s="111"/>
    </row>
    <row r="40" customFormat="false" ht="22.15" hidden="false" customHeight="true" outlineLevel="0" collapsed="false">
      <c r="A40" s="112" t="s">
        <v>50</v>
      </c>
      <c r="B40" s="112"/>
      <c r="C40" s="121" t="s">
        <v>49</v>
      </c>
      <c r="D40" s="122" t="s">
        <v>52</v>
      </c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11"/>
      <c r="X40" s="111"/>
    </row>
    <row r="41" customFormat="false" ht="15.2" hidden="false" customHeight="true" outlineLevel="0" collapsed="false">
      <c r="A41" s="111"/>
      <c r="B41" s="123"/>
      <c r="C41" s="123"/>
      <c r="D41" s="123"/>
      <c r="E41" s="124" t="s">
        <v>915</v>
      </c>
      <c r="F41" s="124"/>
      <c r="G41" s="124"/>
      <c r="H41" s="124"/>
      <c r="I41" s="124"/>
      <c r="J41" s="124"/>
      <c r="K41" s="124" t="s">
        <v>932</v>
      </c>
      <c r="L41" s="124"/>
      <c r="M41" s="124"/>
      <c r="N41" s="124" t="s">
        <v>790</v>
      </c>
      <c r="O41" s="124"/>
      <c r="P41" s="124"/>
      <c r="Q41" s="124" t="s">
        <v>916</v>
      </c>
      <c r="R41" s="124"/>
      <c r="S41" s="124"/>
      <c r="T41" s="124" t="s">
        <v>919</v>
      </c>
      <c r="U41" s="124"/>
      <c r="V41" s="124"/>
      <c r="W41" s="124" t="s">
        <v>920</v>
      </c>
      <c r="X41" s="111"/>
    </row>
    <row r="42" customFormat="false" ht="15.2" hidden="false" customHeight="true" outlineLevel="0" collapsed="false">
      <c r="A42" s="111"/>
      <c r="B42" s="125" t="s">
        <v>936</v>
      </c>
      <c r="C42" s="125"/>
      <c r="D42" s="125"/>
      <c r="E42" s="125"/>
      <c r="F42" s="125"/>
      <c r="G42" s="125"/>
      <c r="H42" s="126" t="n">
        <v>1</v>
      </c>
      <c r="I42" s="126"/>
      <c r="J42" s="126"/>
      <c r="K42" s="127" t="n">
        <v>1537</v>
      </c>
      <c r="L42" s="127"/>
      <c r="M42" s="127"/>
      <c r="N42" s="127" t="n">
        <v>0.15</v>
      </c>
      <c r="O42" s="127"/>
      <c r="P42" s="127"/>
      <c r="Q42" s="127"/>
      <c r="R42" s="127"/>
      <c r="S42" s="127"/>
      <c r="T42" s="127" t="n">
        <v>230.55</v>
      </c>
      <c r="U42" s="127"/>
      <c r="V42" s="127"/>
      <c r="W42" s="116"/>
      <c r="X42" s="111"/>
    </row>
    <row r="43" customFormat="false" ht="15.2" hidden="false" customHeight="true" outlineLevel="0" collapsed="false">
      <c r="A43" s="111"/>
      <c r="B43" s="133" t="s">
        <v>937</v>
      </c>
      <c r="C43" s="133"/>
      <c r="D43" s="133"/>
      <c r="E43" s="133"/>
      <c r="F43" s="133"/>
      <c r="G43" s="133"/>
      <c r="H43" s="134" t="n">
        <v>7</v>
      </c>
      <c r="I43" s="134"/>
      <c r="J43" s="134"/>
      <c r="K43" s="135" t="n">
        <v>1340</v>
      </c>
      <c r="L43" s="135"/>
      <c r="M43" s="135"/>
      <c r="N43" s="135" t="n">
        <v>0.15</v>
      </c>
      <c r="O43" s="135"/>
      <c r="P43" s="135"/>
      <c r="Q43" s="135"/>
      <c r="R43" s="135"/>
      <c r="S43" s="135"/>
      <c r="T43" s="136" t="n">
        <v>1407</v>
      </c>
      <c r="U43" s="136"/>
      <c r="V43" s="136"/>
      <c r="W43" s="111"/>
      <c r="X43" s="111"/>
    </row>
    <row r="44" customFormat="false" ht="15.2" hidden="false" customHeight="true" outlineLevel="0" collapsed="false">
      <c r="A44" s="111"/>
      <c r="B44" s="129"/>
      <c r="C44" s="129"/>
      <c r="D44" s="129"/>
      <c r="E44" s="130"/>
      <c r="F44" s="130"/>
      <c r="G44" s="130"/>
      <c r="H44" s="130"/>
      <c r="I44" s="130"/>
      <c r="J44" s="130"/>
      <c r="K44" s="131"/>
      <c r="L44" s="131"/>
      <c r="M44" s="131"/>
      <c r="N44" s="131"/>
      <c r="O44" s="131"/>
      <c r="P44" s="131"/>
      <c r="Q44" s="131"/>
      <c r="R44" s="131"/>
      <c r="S44" s="131"/>
      <c r="T44" s="132" t="n">
        <v>1637.55</v>
      </c>
      <c r="U44" s="132"/>
      <c r="V44" s="132"/>
      <c r="W44" s="131" t="n">
        <v>1637.55</v>
      </c>
      <c r="X44" s="111"/>
    </row>
    <row r="45" customFormat="false" ht="15.4" hidden="false" customHeight="true" outlineLevel="0" collapsed="false">
      <c r="A45" s="111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7" t="s">
        <v>935</v>
      </c>
      <c r="Q45" s="117"/>
      <c r="R45" s="117"/>
      <c r="S45" s="117"/>
      <c r="T45" s="117"/>
      <c r="U45" s="117"/>
      <c r="V45" s="117"/>
      <c r="W45" s="118" t="n">
        <v>1637.55</v>
      </c>
      <c r="X45" s="111"/>
    </row>
    <row r="46" customFormat="false" ht="15.4" hidden="false" customHeight="true" outlineLevel="0" collapsed="false">
      <c r="A46" s="112" t="s">
        <v>53</v>
      </c>
      <c r="B46" s="112"/>
      <c r="C46" s="113" t="s">
        <v>45</v>
      </c>
      <c r="D46" s="114" t="s">
        <v>55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5"/>
      <c r="X46" s="111"/>
    </row>
    <row r="47" customFormat="false" ht="15.4" hidden="false" customHeight="true" outlineLevel="0" collapsed="false">
      <c r="A47" s="111"/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7" t="s">
        <v>931</v>
      </c>
      <c r="Q47" s="117"/>
      <c r="R47" s="117"/>
      <c r="S47" s="117"/>
      <c r="T47" s="117"/>
      <c r="U47" s="117"/>
      <c r="V47" s="117"/>
      <c r="W47" s="118" t="n">
        <v>13</v>
      </c>
      <c r="X47" s="111"/>
    </row>
    <row r="48" customFormat="false" ht="15.4" hidden="false" customHeight="true" outlineLevel="0" collapsed="false">
      <c r="A48" s="112" t="s">
        <v>56</v>
      </c>
      <c r="B48" s="112"/>
      <c r="C48" s="113" t="s">
        <v>911</v>
      </c>
      <c r="D48" s="114" t="s">
        <v>58</v>
      </c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5"/>
      <c r="X48" s="111"/>
    </row>
    <row r="49" customFormat="false" ht="15.4" hidden="false" customHeight="true" outlineLevel="0" collapsed="false">
      <c r="A49" s="111"/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7" t="s">
        <v>912</v>
      </c>
      <c r="Q49" s="117"/>
      <c r="R49" s="117"/>
      <c r="S49" s="117"/>
      <c r="T49" s="117"/>
      <c r="U49" s="117"/>
      <c r="V49" s="117"/>
      <c r="W49" s="118" t="n">
        <v>1</v>
      </c>
      <c r="X49" s="111"/>
    </row>
    <row r="50" customFormat="false" ht="22.15" hidden="false" customHeight="true" outlineLevel="0" collapsed="false">
      <c r="A50" s="112" t="s">
        <v>59</v>
      </c>
      <c r="B50" s="112"/>
      <c r="C50" s="113" t="s">
        <v>911</v>
      </c>
      <c r="D50" s="114" t="s">
        <v>61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5"/>
      <c r="X50" s="111"/>
    </row>
    <row r="51" customFormat="false" ht="15.4" hidden="false" customHeight="true" outlineLevel="0" collapsed="false">
      <c r="A51" s="111"/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7" t="s">
        <v>912</v>
      </c>
      <c r="Q51" s="117"/>
      <c r="R51" s="117"/>
      <c r="S51" s="117"/>
      <c r="T51" s="117"/>
      <c r="U51" s="117"/>
      <c r="V51" s="117"/>
      <c r="W51" s="118" t="n">
        <v>3</v>
      </c>
      <c r="X51" s="111"/>
    </row>
    <row r="52" customFormat="false" ht="15.4" hidden="false" customHeight="true" outlineLevel="0" collapsed="false">
      <c r="A52" s="112" t="s">
        <v>62</v>
      </c>
      <c r="B52" s="112"/>
      <c r="C52" s="113" t="s">
        <v>911</v>
      </c>
      <c r="D52" s="114" t="s">
        <v>64</v>
      </c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5"/>
      <c r="X52" s="111"/>
    </row>
    <row r="53" customFormat="false" ht="15.4" hidden="false" customHeight="true" outlineLevel="0" collapsed="false">
      <c r="A53" s="111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7" t="s">
        <v>912</v>
      </c>
      <c r="Q53" s="117"/>
      <c r="R53" s="117"/>
      <c r="S53" s="117"/>
      <c r="T53" s="117"/>
      <c r="U53" s="117"/>
      <c r="V53" s="117"/>
      <c r="W53" s="118" t="n">
        <v>1</v>
      </c>
      <c r="X53" s="111"/>
    </row>
    <row r="54" customFormat="false" ht="15.4" hidden="false" customHeight="true" outlineLevel="0" collapsed="false">
      <c r="A54" s="112" t="s">
        <v>65</v>
      </c>
      <c r="B54" s="112"/>
      <c r="C54" s="113" t="s">
        <v>911</v>
      </c>
      <c r="D54" s="114" t="s">
        <v>67</v>
      </c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5"/>
      <c r="X54" s="111"/>
    </row>
    <row r="55" customFormat="false" ht="15.4" hidden="false" customHeight="true" outlineLevel="0" collapsed="false">
      <c r="A55" s="111"/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7" t="s">
        <v>912</v>
      </c>
      <c r="Q55" s="117"/>
      <c r="R55" s="117"/>
      <c r="S55" s="117"/>
      <c r="T55" s="117"/>
      <c r="U55" s="117"/>
      <c r="V55" s="117"/>
      <c r="W55" s="118" t="n">
        <v>312</v>
      </c>
      <c r="X55" s="111"/>
    </row>
    <row r="56" customFormat="false" ht="15.4" hidden="false" customHeight="true" outlineLevel="0" collapsed="false">
      <c r="A56" s="112" t="s">
        <v>68</v>
      </c>
      <c r="B56" s="112"/>
      <c r="C56" s="121" t="s">
        <v>45</v>
      </c>
      <c r="D56" s="122" t="s">
        <v>70</v>
      </c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11"/>
      <c r="X56" s="111"/>
    </row>
    <row r="57" customFormat="false" ht="15.2" hidden="false" customHeight="true" outlineLevel="0" collapsed="false">
      <c r="A57" s="111"/>
      <c r="B57" s="123"/>
      <c r="C57" s="123"/>
      <c r="D57" s="123"/>
      <c r="E57" s="124" t="s">
        <v>915</v>
      </c>
      <c r="F57" s="124"/>
      <c r="G57" s="124"/>
      <c r="H57" s="124"/>
      <c r="I57" s="124"/>
      <c r="J57" s="124"/>
      <c r="K57" s="124" t="s">
        <v>938</v>
      </c>
      <c r="L57" s="124"/>
      <c r="M57" s="124"/>
      <c r="N57" s="124" t="s">
        <v>917</v>
      </c>
      <c r="O57" s="124"/>
      <c r="P57" s="124"/>
      <c r="Q57" s="124" t="s">
        <v>918</v>
      </c>
      <c r="R57" s="124"/>
      <c r="S57" s="124"/>
      <c r="T57" s="124" t="s">
        <v>919</v>
      </c>
      <c r="U57" s="124"/>
      <c r="V57" s="124"/>
      <c r="W57" s="124" t="s">
        <v>920</v>
      </c>
      <c r="X57" s="111"/>
    </row>
    <row r="58" customFormat="false" ht="30.6" hidden="false" customHeight="true" outlineLevel="0" collapsed="false">
      <c r="A58" s="111"/>
      <c r="B58" s="125" t="s">
        <v>939</v>
      </c>
      <c r="C58" s="125"/>
      <c r="D58" s="125"/>
      <c r="E58" s="125"/>
      <c r="F58" s="125"/>
      <c r="G58" s="125"/>
      <c r="H58" s="126" t="n">
        <v>2</v>
      </c>
      <c r="I58" s="126"/>
      <c r="J58" s="126"/>
      <c r="K58" s="127" t="n">
        <v>1375</v>
      </c>
      <c r="L58" s="127"/>
      <c r="M58" s="127"/>
      <c r="N58" s="127"/>
      <c r="O58" s="127"/>
      <c r="P58" s="127"/>
      <c r="Q58" s="127"/>
      <c r="R58" s="127"/>
      <c r="S58" s="127"/>
      <c r="T58" s="127" t="n">
        <v>2750</v>
      </c>
      <c r="U58" s="127"/>
      <c r="V58" s="127"/>
      <c r="W58" s="116"/>
      <c r="X58" s="111"/>
    </row>
    <row r="59" customFormat="false" ht="39.75" hidden="false" customHeight="true" outlineLevel="0" collapsed="false">
      <c r="A59" s="111"/>
      <c r="B59" s="133" t="s">
        <v>940</v>
      </c>
      <c r="C59" s="133"/>
      <c r="D59" s="133"/>
      <c r="E59" s="133"/>
      <c r="F59" s="133"/>
      <c r="G59" s="133"/>
      <c r="H59" s="134" t="n">
        <v>2</v>
      </c>
      <c r="I59" s="134"/>
      <c r="J59" s="134"/>
      <c r="K59" s="135" t="n">
        <v>312</v>
      </c>
      <c r="L59" s="135"/>
      <c r="M59" s="135"/>
      <c r="N59" s="135"/>
      <c r="O59" s="135"/>
      <c r="P59" s="135"/>
      <c r="Q59" s="135"/>
      <c r="R59" s="135"/>
      <c r="S59" s="135"/>
      <c r="T59" s="136" t="n">
        <v>624</v>
      </c>
      <c r="U59" s="136"/>
      <c r="V59" s="136"/>
      <c r="W59" s="111"/>
      <c r="X59" s="111"/>
    </row>
    <row r="60" customFormat="false" ht="15.2" hidden="false" customHeight="true" outlineLevel="0" collapsed="false">
      <c r="A60" s="111"/>
      <c r="B60" s="129"/>
      <c r="C60" s="129"/>
      <c r="D60" s="129"/>
      <c r="E60" s="130"/>
      <c r="F60" s="130"/>
      <c r="G60" s="130"/>
      <c r="H60" s="130"/>
      <c r="I60" s="130"/>
      <c r="J60" s="130"/>
      <c r="K60" s="131"/>
      <c r="L60" s="131"/>
      <c r="M60" s="131"/>
      <c r="N60" s="131"/>
      <c r="O60" s="131"/>
      <c r="P60" s="131"/>
      <c r="Q60" s="131"/>
      <c r="R60" s="131"/>
      <c r="S60" s="131"/>
      <c r="T60" s="132" t="n">
        <v>3374</v>
      </c>
      <c r="U60" s="132"/>
      <c r="V60" s="132"/>
      <c r="W60" s="131" t="n">
        <v>3374</v>
      </c>
      <c r="X60" s="111"/>
    </row>
    <row r="61" customFormat="false" ht="15.4" hidden="false" customHeight="true" outlineLevel="0" collapsed="false">
      <c r="A61" s="111"/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7" t="s">
        <v>931</v>
      </c>
      <c r="Q61" s="117"/>
      <c r="R61" s="117"/>
      <c r="S61" s="117"/>
      <c r="T61" s="117"/>
      <c r="U61" s="117"/>
      <c r="V61" s="117"/>
      <c r="W61" s="118" t="n">
        <v>3374</v>
      </c>
      <c r="X61" s="111"/>
    </row>
    <row r="62" customFormat="false" ht="15.4" hidden="false" customHeight="true" outlineLevel="0" collapsed="false">
      <c r="A62" s="112" t="s">
        <v>71</v>
      </c>
      <c r="B62" s="112"/>
      <c r="C62" s="113" t="s">
        <v>911</v>
      </c>
      <c r="D62" s="114" t="s">
        <v>73</v>
      </c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5"/>
      <c r="X62" s="111"/>
    </row>
    <row r="63" customFormat="false" ht="15.4" hidden="false" customHeight="true" outlineLevel="0" collapsed="false">
      <c r="A63" s="111"/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7" t="s">
        <v>912</v>
      </c>
      <c r="Q63" s="117"/>
      <c r="R63" s="117"/>
      <c r="S63" s="117"/>
      <c r="T63" s="117"/>
      <c r="U63" s="117"/>
      <c r="V63" s="117"/>
      <c r="W63" s="118" t="n">
        <v>37</v>
      </c>
      <c r="X63" s="111"/>
    </row>
    <row r="64" customFormat="false" ht="15.4" hidden="false" customHeight="true" outlineLevel="0" collapsed="false">
      <c r="A64" s="112" t="s">
        <v>74</v>
      </c>
      <c r="B64" s="112"/>
      <c r="C64" s="113" t="s">
        <v>45</v>
      </c>
      <c r="D64" s="114" t="s">
        <v>76</v>
      </c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5"/>
      <c r="X64" s="111"/>
    </row>
    <row r="65" customFormat="false" ht="15.4" hidden="false" customHeight="true" outlineLevel="0" collapsed="false">
      <c r="A65" s="111"/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16"/>
      <c r="O65" s="116"/>
      <c r="P65" s="117" t="s">
        <v>931</v>
      </c>
      <c r="Q65" s="117"/>
      <c r="R65" s="117"/>
      <c r="S65" s="117"/>
      <c r="T65" s="117"/>
      <c r="U65" s="117"/>
      <c r="V65" s="117"/>
      <c r="W65" s="118" t="n">
        <v>259</v>
      </c>
      <c r="X65" s="111"/>
    </row>
    <row r="66" customFormat="false" ht="15.4" hidden="false" customHeight="true" outlineLevel="0" collapsed="false">
      <c r="A66" s="112" t="s">
        <v>77</v>
      </c>
      <c r="B66" s="112"/>
      <c r="C66" s="121" t="s">
        <v>49</v>
      </c>
      <c r="D66" s="122" t="s">
        <v>79</v>
      </c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V66" s="122"/>
      <c r="W66" s="111"/>
      <c r="X66" s="111"/>
    </row>
    <row r="67" customFormat="false" ht="15.2" hidden="false" customHeight="true" outlineLevel="0" collapsed="false">
      <c r="A67" s="111"/>
      <c r="B67" s="123"/>
      <c r="C67" s="123"/>
      <c r="D67" s="123"/>
      <c r="E67" s="124" t="s">
        <v>915</v>
      </c>
      <c r="F67" s="124"/>
      <c r="G67" s="124"/>
      <c r="H67" s="124"/>
      <c r="I67" s="124"/>
      <c r="J67" s="124"/>
      <c r="K67" s="124" t="s">
        <v>938</v>
      </c>
      <c r="L67" s="124"/>
      <c r="M67" s="124"/>
      <c r="N67" s="124" t="s">
        <v>917</v>
      </c>
      <c r="O67" s="124"/>
      <c r="P67" s="124"/>
      <c r="Q67" s="124" t="s">
        <v>918</v>
      </c>
      <c r="R67" s="124"/>
      <c r="S67" s="124"/>
      <c r="T67" s="124" t="s">
        <v>919</v>
      </c>
      <c r="U67" s="124"/>
      <c r="V67" s="124"/>
      <c r="W67" s="124" t="s">
        <v>920</v>
      </c>
      <c r="X67" s="111"/>
    </row>
    <row r="68" customFormat="false" ht="21.4" hidden="false" customHeight="true" outlineLevel="0" collapsed="false">
      <c r="A68" s="111"/>
      <c r="B68" s="125" t="s">
        <v>941</v>
      </c>
      <c r="C68" s="125"/>
      <c r="D68" s="125"/>
      <c r="E68" s="125"/>
      <c r="F68" s="125"/>
      <c r="G68" s="125"/>
      <c r="H68" s="126" t="n">
        <v>15</v>
      </c>
      <c r="I68" s="126"/>
      <c r="J68" s="126"/>
      <c r="K68" s="127"/>
      <c r="L68" s="127"/>
      <c r="M68" s="127"/>
      <c r="N68" s="127" t="n">
        <v>1</v>
      </c>
      <c r="O68" s="127"/>
      <c r="P68" s="127"/>
      <c r="Q68" s="127" t="n">
        <v>2.15</v>
      </c>
      <c r="R68" s="127"/>
      <c r="S68" s="127"/>
      <c r="T68" s="128" t="n">
        <v>32.25</v>
      </c>
      <c r="U68" s="128"/>
      <c r="V68" s="128"/>
      <c r="W68" s="116"/>
      <c r="X68" s="111"/>
    </row>
    <row r="69" customFormat="false" ht="15.2" hidden="false" customHeight="true" outlineLevel="0" collapsed="false">
      <c r="A69" s="111"/>
      <c r="B69" s="129"/>
      <c r="C69" s="129"/>
      <c r="D69" s="129"/>
      <c r="E69" s="130"/>
      <c r="F69" s="130"/>
      <c r="G69" s="130"/>
      <c r="H69" s="130"/>
      <c r="I69" s="130"/>
      <c r="J69" s="130"/>
      <c r="K69" s="131"/>
      <c r="L69" s="131"/>
      <c r="M69" s="131"/>
      <c r="N69" s="131"/>
      <c r="O69" s="131"/>
      <c r="P69" s="131"/>
      <c r="Q69" s="131"/>
      <c r="R69" s="131"/>
      <c r="S69" s="131"/>
      <c r="T69" s="132" t="n">
        <v>32.25</v>
      </c>
      <c r="U69" s="132"/>
      <c r="V69" s="132"/>
      <c r="W69" s="131" t="n">
        <v>32.25</v>
      </c>
      <c r="X69" s="111"/>
    </row>
    <row r="70" customFormat="false" ht="15.4" hidden="false" customHeight="true" outlineLevel="0" collapsed="false">
      <c r="A70" s="111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7" t="s">
        <v>935</v>
      </c>
      <c r="Q70" s="117"/>
      <c r="R70" s="117"/>
      <c r="S70" s="117"/>
      <c r="T70" s="117"/>
      <c r="U70" s="117"/>
      <c r="V70" s="117"/>
      <c r="W70" s="118" t="n">
        <v>32.25</v>
      </c>
      <c r="X70" s="111"/>
    </row>
    <row r="71" customFormat="false" ht="15.4" hidden="false" customHeight="true" outlineLevel="0" collapsed="false">
      <c r="A71" s="112" t="s">
        <v>80</v>
      </c>
      <c r="B71" s="112"/>
      <c r="C71" s="121" t="s">
        <v>942</v>
      </c>
      <c r="D71" s="122" t="s">
        <v>82</v>
      </c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11"/>
      <c r="X71" s="111"/>
    </row>
    <row r="72" customFormat="false" ht="15.2" hidden="false" customHeight="true" outlineLevel="0" collapsed="false">
      <c r="A72" s="111"/>
      <c r="B72" s="123"/>
      <c r="C72" s="123"/>
      <c r="D72" s="123"/>
      <c r="E72" s="124" t="s">
        <v>915</v>
      </c>
      <c r="F72" s="124"/>
      <c r="G72" s="124"/>
      <c r="H72" s="124"/>
      <c r="I72" s="124"/>
      <c r="J72" s="124"/>
      <c r="K72" s="124" t="s">
        <v>943</v>
      </c>
      <c r="L72" s="124"/>
      <c r="M72" s="124"/>
      <c r="N72" s="124" t="s">
        <v>916</v>
      </c>
      <c r="O72" s="124"/>
      <c r="P72" s="124"/>
      <c r="Q72" s="124" t="s">
        <v>916</v>
      </c>
      <c r="R72" s="124"/>
      <c r="S72" s="124"/>
      <c r="T72" s="124" t="s">
        <v>919</v>
      </c>
      <c r="U72" s="124"/>
      <c r="V72" s="124"/>
      <c r="W72" s="124" t="s">
        <v>920</v>
      </c>
      <c r="X72" s="111"/>
    </row>
    <row r="73" customFormat="false" ht="21.4" hidden="false" customHeight="true" outlineLevel="0" collapsed="false">
      <c r="A73" s="111"/>
      <c r="B73" s="125" t="s">
        <v>944</v>
      </c>
      <c r="C73" s="125"/>
      <c r="D73" s="125"/>
      <c r="E73" s="125"/>
      <c r="F73" s="125"/>
      <c r="G73" s="125"/>
      <c r="H73" s="126" t="n">
        <v>15</v>
      </c>
      <c r="I73" s="126"/>
      <c r="J73" s="126"/>
      <c r="K73" s="127" t="n">
        <v>0.1</v>
      </c>
      <c r="L73" s="127"/>
      <c r="M73" s="127"/>
      <c r="N73" s="127"/>
      <c r="O73" s="127"/>
      <c r="P73" s="127"/>
      <c r="Q73" s="127"/>
      <c r="R73" s="127"/>
      <c r="S73" s="127"/>
      <c r="T73" s="127" t="n">
        <v>1.5</v>
      </c>
      <c r="U73" s="127"/>
      <c r="V73" s="127"/>
      <c r="W73" s="116"/>
      <c r="X73" s="111"/>
    </row>
    <row r="74" customFormat="false" ht="21.4" hidden="false" customHeight="true" outlineLevel="0" collapsed="false">
      <c r="A74" s="111"/>
      <c r="B74" s="133" t="s">
        <v>945</v>
      </c>
      <c r="C74" s="133"/>
      <c r="D74" s="133"/>
      <c r="E74" s="133"/>
      <c r="F74" s="133"/>
      <c r="G74" s="133"/>
      <c r="H74" s="134" t="n">
        <v>15</v>
      </c>
      <c r="I74" s="134"/>
      <c r="J74" s="134"/>
      <c r="K74" s="135" t="n">
        <v>0.1</v>
      </c>
      <c r="L74" s="135"/>
      <c r="M74" s="135"/>
      <c r="N74" s="135"/>
      <c r="O74" s="135"/>
      <c r="P74" s="135"/>
      <c r="Q74" s="135"/>
      <c r="R74" s="135"/>
      <c r="S74" s="135"/>
      <c r="T74" s="136" t="n">
        <v>1.5</v>
      </c>
      <c r="U74" s="136"/>
      <c r="V74" s="136"/>
      <c r="W74" s="111"/>
      <c r="X74" s="111"/>
    </row>
    <row r="75" customFormat="false" ht="15.2" hidden="false" customHeight="true" outlineLevel="0" collapsed="false">
      <c r="A75" s="111"/>
      <c r="B75" s="129"/>
      <c r="C75" s="129"/>
      <c r="D75" s="129"/>
      <c r="E75" s="130"/>
      <c r="F75" s="130"/>
      <c r="G75" s="130"/>
      <c r="H75" s="130"/>
      <c r="I75" s="130"/>
      <c r="J75" s="130"/>
      <c r="K75" s="131"/>
      <c r="L75" s="131"/>
      <c r="M75" s="131"/>
      <c r="N75" s="131"/>
      <c r="O75" s="131"/>
      <c r="P75" s="131"/>
      <c r="Q75" s="131"/>
      <c r="R75" s="131"/>
      <c r="S75" s="131"/>
      <c r="T75" s="132" t="n">
        <v>3</v>
      </c>
      <c r="U75" s="132"/>
      <c r="V75" s="132"/>
      <c r="W75" s="131" t="n">
        <v>3</v>
      </c>
      <c r="X75" s="111"/>
    </row>
    <row r="76" customFormat="false" ht="15.4" hidden="false" customHeight="true" outlineLevel="0" collapsed="false">
      <c r="A76" s="111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7" t="s">
        <v>946</v>
      </c>
      <c r="Q76" s="117"/>
      <c r="R76" s="117"/>
      <c r="S76" s="117"/>
      <c r="T76" s="117"/>
      <c r="U76" s="117"/>
      <c r="V76" s="117"/>
      <c r="W76" s="118" t="n">
        <v>3</v>
      </c>
      <c r="X76" s="111"/>
    </row>
    <row r="77" customFormat="false" ht="15.4" hidden="false" customHeight="true" outlineLevel="0" collapsed="false">
      <c r="A77" s="112" t="s">
        <v>84</v>
      </c>
      <c r="B77" s="112"/>
      <c r="C77" s="121" t="s">
        <v>911</v>
      </c>
      <c r="D77" s="122" t="s">
        <v>86</v>
      </c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W77" s="111"/>
      <c r="X77" s="111"/>
    </row>
    <row r="78" customFormat="false" ht="15.2" hidden="false" customHeight="true" outlineLevel="0" collapsed="false">
      <c r="A78" s="111"/>
      <c r="B78" s="123"/>
      <c r="C78" s="123"/>
      <c r="D78" s="123"/>
      <c r="E78" s="124" t="s">
        <v>915</v>
      </c>
      <c r="F78" s="124"/>
      <c r="G78" s="124"/>
      <c r="H78" s="124"/>
      <c r="I78" s="124"/>
      <c r="J78" s="124"/>
      <c r="K78" s="124" t="s">
        <v>947</v>
      </c>
      <c r="L78" s="124"/>
      <c r="M78" s="124"/>
      <c r="N78" s="124" t="s">
        <v>948</v>
      </c>
      <c r="O78" s="124"/>
      <c r="P78" s="124"/>
      <c r="Q78" s="124" t="s">
        <v>916</v>
      </c>
      <c r="R78" s="124"/>
      <c r="S78" s="124"/>
      <c r="T78" s="124" t="s">
        <v>919</v>
      </c>
      <c r="U78" s="124"/>
      <c r="V78" s="124"/>
      <c r="W78" s="124" t="s">
        <v>920</v>
      </c>
      <c r="X78" s="111"/>
    </row>
    <row r="79" customFormat="false" ht="21.4" hidden="false" customHeight="true" outlineLevel="0" collapsed="false">
      <c r="A79" s="111"/>
      <c r="B79" s="125" t="s">
        <v>949</v>
      </c>
      <c r="C79" s="125"/>
      <c r="D79" s="125"/>
      <c r="E79" s="125"/>
      <c r="F79" s="125"/>
      <c r="G79" s="125"/>
      <c r="H79" s="126" t="n">
        <v>2</v>
      </c>
      <c r="I79" s="126"/>
      <c r="J79" s="126"/>
      <c r="K79" s="127" t="n">
        <v>7</v>
      </c>
      <c r="L79" s="127"/>
      <c r="M79" s="127"/>
      <c r="N79" s="127" t="n">
        <v>2</v>
      </c>
      <c r="O79" s="127"/>
      <c r="P79" s="127"/>
      <c r="Q79" s="127"/>
      <c r="R79" s="127"/>
      <c r="S79" s="127"/>
      <c r="T79" s="127" t="n">
        <v>28</v>
      </c>
      <c r="U79" s="127"/>
      <c r="V79" s="127"/>
      <c r="W79" s="116"/>
      <c r="X79" s="111"/>
    </row>
    <row r="80" customFormat="false" ht="21.4" hidden="false" customHeight="true" outlineLevel="0" collapsed="false">
      <c r="A80" s="111"/>
      <c r="B80" s="133" t="s">
        <v>950</v>
      </c>
      <c r="C80" s="133"/>
      <c r="D80" s="133"/>
      <c r="E80" s="133"/>
      <c r="F80" s="133"/>
      <c r="G80" s="133"/>
      <c r="H80" s="134" t="n">
        <v>2</v>
      </c>
      <c r="I80" s="134"/>
      <c r="J80" s="134"/>
      <c r="K80" s="135" t="n">
        <v>6</v>
      </c>
      <c r="L80" s="135"/>
      <c r="M80" s="135"/>
      <c r="N80" s="135" t="n">
        <v>2</v>
      </c>
      <c r="O80" s="135"/>
      <c r="P80" s="135"/>
      <c r="Q80" s="135"/>
      <c r="R80" s="135"/>
      <c r="S80" s="135"/>
      <c r="T80" s="135" t="n">
        <v>24</v>
      </c>
      <c r="U80" s="135"/>
      <c r="V80" s="135"/>
      <c r="W80" s="111"/>
      <c r="X80" s="111"/>
    </row>
    <row r="81" customFormat="false" ht="21.4" hidden="false" customHeight="true" outlineLevel="0" collapsed="false">
      <c r="A81" s="111"/>
      <c r="B81" s="133" t="s">
        <v>951</v>
      </c>
      <c r="C81" s="133"/>
      <c r="D81" s="133"/>
      <c r="E81" s="133"/>
      <c r="F81" s="133"/>
      <c r="G81" s="133"/>
      <c r="H81" s="134" t="n">
        <v>2</v>
      </c>
      <c r="I81" s="134"/>
      <c r="J81" s="134"/>
      <c r="K81" s="135" t="n">
        <v>5</v>
      </c>
      <c r="L81" s="135"/>
      <c r="M81" s="135"/>
      <c r="N81" s="135" t="n">
        <v>2</v>
      </c>
      <c r="O81" s="135"/>
      <c r="P81" s="135"/>
      <c r="Q81" s="135"/>
      <c r="R81" s="135"/>
      <c r="S81" s="135"/>
      <c r="T81" s="135" t="n">
        <v>20</v>
      </c>
      <c r="U81" s="135"/>
      <c r="V81" s="135"/>
      <c r="W81" s="111"/>
      <c r="X81" s="111"/>
    </row>
    <row r="82" customFormat="false" ht="21.4" hidden="false" customHeight="true" outlineLevel="0" collapsed="false">
      <c r="A82" s="111"/>
      <c r="B82" s="133" t="s">
        <v>952</v>
      </c>
      <c r="C82" s="133"/>
      <c r="D82" s="133"/>
      <c r="E82" s="133"/>
      <c r="F82" s="133"/>
      <c r="G82" s="133"/>
      <c r="H82" s="134" t="n">
        <v>2</v>
      </c>
      <c r="I82" s="134"/>
      <c r="J82" s="134"/>
      <c r="K82" s="135" t="n">
        <v>4</v>
      </c>
      <c r="L82" s="135"/>
      <c r="M82" s="135"/>
      <c r="N82" s="135" t="n">
        <v>2</v>
      </c>
      <c r="O82" s="135"/>
      <c r="P82" s="135"/>
      <c r="Q82" s="135"/>
      <c r="R82" s="135"/>
      <c r="S82" s="135"/>
      <c r="T82" s="135" t="n">
        <v>16</v>
      </c>
      <c r="U82" s="135"/>
      <c r="V82" s="135"/>
      <c r="W82" s="111"/>
      <c r="X82" s="111"/>
    </row>
    <row r="83" customFormat="false" ht="21.4" hidden="false" customHeight="true" outlineLevel="0" collapsed="false">
      <c r="A83" s="111"/>
      <c r="B83" s="133" t="s">
        <v>953</v>
      </c>
      <c r="C83" s="133"/>
      <c r="D83" s="133"/>
      <c r="E83" s="133"/>
      <c r="F83" s="133"/>
      <c r="G83" s="133"/>
      <c r="H83" s="134" t="n">
        <v>2</v>
      </c>
      <c r="I83" s="134"/>
      <c r="J83" s="134"/>
      <c r="K83" s="135" t="n">
        <v>3</v>
      </c>
      <c r="L83" s="135"/>
      <c r="M83" s="135"/>
      <c r="N83" s="135" t="n">
        <v>2</v>
      </c>
      <c r="O83" s="135"/>
      <c r="P83" s="135"/>
      <c r="Q83" s="135"/>
      <c r="R83" s="135"/>
      <c r="S83" s="135"/>
      <c r="T83" s="135" t="n">
        <v>12</v>
      </c>
      <c r="U83" s="135"/>
      <c r="V83" s="135"/>
      <c r="W83" s="111"/>
      <c r="X83" s="111"/>
    </row>
    <row r="84" customFormat="false" ht="21.4" hidden="false" customHeight="true" outlineLevel="0" collapsed="false">
      <c r="A84" s="111"/>
      <c r="B84" s="133" t="s">
        <v>954</v>
      </c>
      <c r="C84" s="133"/>
      <c r="D84" s="133"/>
      <c r="E84" s="133"/>
      <c r="F84" s="133"/>
      <c r="G84" s="133"/>
      <c r="H84" s="134" t="n">
        <v>2</v>
      </c>
      <c r="I84" s="134"/>
      <c r="J84" s="134"/>
      <c r="K84" s="135" t="n">
        <v>2</v>
      </c>
      <c r="L84" s="135"/>
      <c r="M84" s="135"/>
      <c r="N84" s="135" t="n">
        <v>2</v>
      </c>
      <c r="O84" s="135"/>
      <c r="P84" s="135"/>
      <c r="Q84" s="135"/>
      <c r="R84" s="135"/>
      <c r="S84" s="135"/>
      <c r="T84" s="135" t="n">
        <v>8</v>
      </c>
      <c r="U84" s="135"/>
      <c r="V84" s="135"/>
      <c r="W84" s="111"/>
      <c r="X84" s="111"/>
    </row>
    <row r="85" customFormat="false" ht="21.4" hidden="false" customHeight="true" outlineLevel="0" collapsed="false">
      <c r="A85" s="111"/>
      <c r="B85" s="133" t="s">
        <v>955</v>
      </c>
      <c r="C85" s="133"/>
      <c r="D85" s="133"/>
      <c r="E85" s="133"/>
      <c r="F85" s="133"/>
      <c r="G85" s="133"/>
      <c r="H85" s="134" t="n">
        <v>2</v>
      </c>
      <c r="I85" s="134"/>
      <c r="J85" s="134"/>
      <c r="K85" s="135" t="n">
        <v>1</v>
      </c>
      <c r="L85" s="135"/>
      <c r="M85" s="135"/>
      <c r="N85" s="135" t="n">
        <v>2</v>
      </c>
      <c r="O85" s="135"/>
      <c r="P85" s="135"/>
      <c r="Q85" s="135"/>
      <c r="R85" s="135"/>
      <c r="S85" s="135"/>
      <c r="T85" s="135" t="n">
        <v>4</v>
      </c>
      <c r="U85" s="135"/>
      <c r="V85" s="135"/>
      <c r="W85" s="111"/>
      <c r="X85" s="111"/>
    </row>
    <row r="86" customFormat="false" ht="5.85" hidden="false" customHeight="true" outlineLevel="0" collapsed="false">
      <c r="A86" s="111"/>
      <c r="B86" s="133"/>
      <c r="C86" s="133"/>
      <c r="D86" s="133"/>
      <c r="E86" s="133"/>
      <c r="F86" s="133"/>
      <c r="G86" s="133"/>
      <c r="H86" s="134"/>
      <c r="I86" s="134"/>
      <c r="J86" s="134"/>
      <c r="K86" s="135"/>
      <c r="L86" s="135"/>
      <c r="M86" s="135"/>
      <c r="N86" s="135"/>
      <c r="O86" s="135"/>
      <c r="P86" s="135"/>
      <c r="Q86" s="135"/>
      <c r="R86" s="135"/>
      <c r="S86" s="135"/>
      <c r="T86" s="136"/>
      <c r="U86" s="136"/>
      <c r="V86" s="136"/>
      <c r="W86" s="111"/>
      <c r="X86" s="111"/>
    </row>
    <row r="87" customFormat="false" ht="15.2" hidden="false" customHeight="true" outlineLevel="0" collapsed="false">
      <c r="A87" s="111"/>
      <c r="B87" s="129"/>
      <c r="C87" s="129"/>
      <c r="D87" s="129"/>
      <c r="E87" s="130"/>
      <c r="F87" s="130"/>
      <c r="G87" s="130"/>
      <c r="H87" s="130"/>
      <c r="I87" s="130"/>
      <c r="J87" s="130"/>
      <c r="K87" s="131"/>
      <c r="L87" s="131"/>
      <c r="M87" s="131"/>
      <c r="N87" s="131"/>
      <c r="O87" s="131"/>
      <c r="P87" s="131"/>
      <c r="Q87" s="131"/>
      <c r="R87" s="131"/>
      <c r="S87" s="131"/>
      <c r="T87" s="132" t="n">
        <v>112</v>
      </c>
      <c r="U87" s="132"/>
      <c r="V87" s="132"/>
      <c r="W87" s="131" t="n">
        <v>112</v>
      </c>
      <c r="X87" s="111"/>
    </row>
    <row r="88" customFormat="false" ht="15.4" hidden="false" customHeight="true" outlineLevel="0" collapsed="false">
      <c r="A88" s="111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7" t="s">
        <v>912</v>
      </c>
      <c r="Q88" s="117"/>
      <c r="R88" s="117"/>
      <c r="S88" s="117"/>
      <c r="T88" s="117"/>
      <c r="U88" s="117"/>
      <c r="V88" s="117"/>
      <c r="W88" s="118" t="n">
        <v>112</v>
      </c>
      <c r="X88" s="111"/>
    </row>
    <row r="89" customFormat="false" ht="15.4" hidden="false" customHeight="true" outlineLevel="0" collapsed="false">
      <c r="A89" s="112" t="s">
        <v>87</v>
      </c>
      <c r="B89" s="112"/>
      <c r="C89" s="121" t="s">
        <v>911</v>
      </c>
      <c r="D89" s="122" t="s">
        <v>89</v>
      </c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11"/>
      <c r="X89" s="111"/>
    </row>
    <row r="90" customFormat="false" ht="15.2" hidden="false" customHeight="true" outlineLevel="0" collapsed="false">
      <c r="A90" s="111"/>
      <c r="B90" s="123"/>
      <c r="C90" s="123"/>
      <c r="D90" s="123"/>
      <c r="E90" s="124" t="s">
        <v>915</v>
      </c>
      <c r="F90" s="124"/>
      <c r="G90" s="124"/>
      <c r="H90" s="124"/>
      <c r="I90" s="124"/>
      <c r="J90" s="124"/>
      <c r="K90" s="124" t="s">
        <v>938</v>
      </c>
      <c r="L90" s="124"/>
      <c r="M90" s="124"/>
      <c r="N90" s="124" t="s">
        <v>917</v>
      </c>
      <c r="O90" s="124"/>
      <c r="P90" s="124"/>
      <c r="Q90" s="124" t="s">
        <v>918</v>
      </c>
      <c r="R90" s="124"/>
      <c r="S90" s="124"/>
      <c r="T90" s="124" t="s">
        <v>919</v>
      </c>
      <c r="U90" s="124"/>
      <c r="V90" s="124"/>
      <c r="W90" s="124" t="s">
        <v>920</v>
      </c>
      <c r="X90" s="111"/>
    </row>
    <row r="91" customFormat="false" ht="30.6" hidden="false" customHeight="true" outlineLevel="0" collapsed="false">
      <c r="A91" s="111"/>
      <c r="B91" s="125" t="s">
        <v>956</v>
      </c>
      <c r="C91" s="125"/>
      <c r="D91" s="125"/>
      <c r="E91" s="125"/>
      <c r="F91" s="125"/>
      <c r="G91" s="125"/>
      <c r="H91" s="126" t="n">
        <v>1</v>
      </c>
      <c r="I91" s="126"/>
      <c r="J91" s="126"/>
      <c r="K91" s="127"/>
      <c r="L91" s="127"/>
      <c r="M91" s="127"/>
      <c r="N91" s="127"/>
      <c r="O91" s="127"/>
      <c r="P91" s="127"/>
      <c r="Q91" s="127"/>
      <c r="R91" s="127"/>
      <c r="S91" s="127"/>
      <c r="T91" s="128" t="n">
        <v>1</v>
      </c>
      <c r="U91" s="128"/>
      <c r="V91" s="128"/>
      <c r="W91" s="116"/>
      <c r="X91" s="111"/>
    </row>
    <row r="92" customFormat="false" ht="15.2" hidden="false" customHeight="true" outlineLevel="0" collapsed="false">
      <c r="A92" s="111"/>
      <c r="B92" s="129"/>
      <c r="C92" s="129"/>
      <c r="D92" s="129"/>
      <c r="E92" s="130"/>
      <c r="F92" s="130"/>
      <c r="G92" s="130"/>
      <c r="H92" s="130"/>
      <c r="I92" s="130"/>
      <c r="J92" s="130"/>
      <c r="K92" s="131"/>
      <c r="L92" s="131"/>
      <c r="M92" s="131"/>
      <c r="N92" s="131"/>
      <c r="O92" s="131"/>
      <c r="P92" s="131"/>
      <c r="Q92" s="131"/>
      <c r="R92" s="131"/>
      <c r="S92" s="131"/>
      <c r="T92" s="132" t="n">
        <v>1</v>
      </c>
      <c r="U92" s="132"/>
      <c r="V92" s="132"/>
      <c r="W92" s="131" t="n">
        <v>1</v>
      </c>
      <c r="X92" s="111"/>
    </row>
    <row r="93" customFormat="false" ht="15.4" hidden="false" customHeight="true" outlineLevel="0" collapsed="false">
      <c r="A93" s="111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7" t="s">
        <v>912</v>
      </c>
      <c r="Q93" s="117"/>
      <c r="R93" s="117"/>
      <c r="S93" s="117"/>
      <c r="T93" s="117"/>
      <c r="U93" s="117"/>
      <c r="V93" s="117"/>
      <c r="W93" s="118" t="n">
        <v>1</v>
      </c>
      <c r="X93" s="111"/>
    </row>
    <row r="94" customFormat="false" ht="15.4" hidden="false" customHeight="true" outlineLevel="0" collapsed="false">
      <c r="A94" s="112" t="s">
        <v>90</v>
      </c>
      <c r="B94" s="112"/>
      <c r="C94" s="121" t="s">
        <v>93</v>
      </c>
      <c r="D94" s="122" t="s">
        <v>92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  <c r="Q94" s="122"/>
      <c r="R94" s="122"/>
      <c r="S94" s="122"/>
      <c r="T94" s="122"/>
      <c r="U94" s="122"/>
      <c r="V94" s="122"/>
      <c r="W94" s="111"/>
      <c r="X94" s="111"/>
    </row>
    <row r="95" customFormat="false" ht="15.2" hidden="false" customHeight="true" outlineLevel="0" collapsed="false">
      <c r="A95" s="111"/>
      <c r="B95" s="123"/>
      <c r="C95" s="123"/>
      <c r="D95" s="123"/>
      <c r="E95" s="124" t="s">
        <v>957</v>
      </c>
      <c r="F95" s="124"/>
      <c r="G95" s="124"/>
      <c r="H95" s="124"/>
      <c r="I95" s="124"/>
      <c r="J95" s="124"/>
      <c r="K95" s="124" t="s">
        <v>916</v>
      </c>
      <c r="L95" s="124"/>
      <c r="M95" s="124"/>
      <c r="N95" s="124" t="s">
        <v>916</v>
      </c>
      <c r="O95" s="124"/>
      <c r="P95" s="124"/>
      <c r="Q95" s="124" t="s">
        <v>916</v>
      </c>
      <c r="R95" s="124"/>
      <c r="S95" s="124"/>
      <c r="T95" s="124" t="s">
        <v>919</v>
      </c>
      <c r="U95" s="124"/>
      <c r="V95" s="124"/>
      <c r="W95" s="124" t="s">
        <v>920</v>
      </c>
      <c r="X95" s="111"/>
    </row>
    <row r="96" customFormat="false" ht="15.2" hidden="false" customHeight="true" outlineLevel="0" collapsed="false">
      <c r="A96" s="111"/>
      <c r="B96" s="125" t="s">
        <v>958</v>
      </c>
      <c r="C96" s="125"/>
      <c r="D96" s="125"/>
      <c r="E96" s="125"/>
      <c r="F96" s="125"/>
      <c r="G96" s="125"/>
      <c r="H96" s="126" t="n">
        <v>0.15</v>
      </c>
      <c r="I96" s="126"/>
      <c r="J96" s="126"/>
      <c r="K96" s="127"/>
      <c r="L96" s="127"/>
      <c r="M96" s="127"/>
      <c r="N96" s="127"/>
      <c r="O96" s="127"/>
      <c r="P96" s="127"/>
      <c r="Q96" s="127"/>
      <c r="R96" s="127"/>
      <c r="S96" s="127"/>
      <c r="T96" s="128" t="n">
        <v>0.15</v>
      </c>
      <c r="U96" s="128"/>
      <c r="V96" s="128"/>
      <c r="W96" s="116"/>
      <c r="X96" s="111"/>
    </row>
    <row r="97" customFormat="false" ht="15.2" hidden="false" customHeight="true" outlineLevel="0" collapsed="false">
      <c r="A97" s="111"/>
      <c r="B97" s="129"/>
      <c r="C97" s="129"/>
      <c r="D97" s="129"/>
      <c r="E97" s="130"/>
      <c r="F97" s="130"/>
      <c r="G97" s="130"/>
      <c r="H97" s="130"/>
      <c r="I97" s="130"/>
      <c r="J97" s="130"/>
      <c r="K97" s="131"/>
      <c r="L97" s="131"/>
      <c r="M97" s="131"/>
      <c r="N97" s="131"/>
      <c r="O97" s="131"/>
      <c r="P97" s="131"/>
      <c r="Q97" s="131"/>
      <c r="R97" s="131"/>
      <c r="S97" s="131"/>
      <c r="T97" s="132" t="n">
        <v>0.15</v>
      </c>
      <c r="U97" s="132"/>
      <c r="V97" s="132"/>
      <c r="W97" s="131" t="n">
        <v>0.15</v>
      </c>
      <c r="X97" s="111"/>
    </row>
    <row r="98" customFormat="false" ht="15.4" hidden="false" customHeight="true" outlineLevel="0" collapsed="false">
      <c r="A98" s="111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7" t="s">
        <v>959</v>
      </c>
      <c r="Q98" s="117"/>
      <c r="R98" s="117"/>
      <c r="S98" s="117"/>
      <c r="T98" s="117"/>
      <c r="U98" s="117"/>
      <c r="V98" s="117"/>
      <c r="W98" s="118" t="n">
        <v>0.15</v>
      </c>
      <c r="X98" s="111"/>
    </row>
    <row r="99" customFormat="false" ht="12.95" hidden="false" customHeight="true" outlineLevel="0" collapsed="false">
      <c r="A99" s="119" t="s">
        <v>913</v>
      </c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19"/>
      <c r="R99" s="119"/>
      <c r="S99" s="119"/>
      <c r="T99" s="120"/>
      <c r="U99" s="120"/>
      <c r="V99" s="120"/>
      <c r="W99" s="120"/>
      <c r="X99" s="108"/>
    </row>
    <row r="100" customFormat="false" ht="16.7" hidden="false" customHeight="true" outlineLevel="0" collapsed="false">
      <c r="A100" s="107" t="s">
        <v>960</v>
      </c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8"/>
    </row>
    <row r="101" customFormat="false" ht="16.7" hidden="false" customHeight="true" outlineLevel="0" collapsed="false">
      <c r="A101" s="109" t="s">
        <v>909</v>
      </c>
      <c r="B101" s="109"/>
      <c r="C101" s="109" t="s">
        <v>13</v>
      </c>
      <c r="D101" s="109" t="s">
        <v>12</v>
      </c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09"/>
      <c r="Q101" s="109"/>
      <c r="R101" s="109"/>
      <c r="S101" s="109"/>
      <c r="T101" s="110" t="s">
        <v>910</v>
      </c>
      <c r="U101" s="110"/>
      <c r="V101" s="110"/>
      <c r="W101" s="110"/>
      <c r="X101" s="111"/>
    </row>
    <row r="102" customFormat="false" ht="22.15" hidden="false" customHeight="true" outlineLevel="0" collapsed="false">
      <c r="A102" s="112" t="s">
        <v>95</v>
      </c>
      <c r="B102" s="112"/>
      <c r="C102" s="113" t="s">
        <v>911</v>
      </c>
      <c r="D102" s="114" t="s">
        <v>97</v>
      </c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5"/>
      <c r="X102" s="108"/>
    </row>
    <row r="103" customFormat="false" ht="15.4" hidden="false" customHeight="true" outlineLevel="0" collapsed="false">
      <c r="A103" s="111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7" t="s">
        <v>912</v>
      </c>
      <c r="Q103" s="117"/>
      <c r="R103" s="117"/>
      <c r="S103" s="117"/>
      <c r="T103" s="117"/>
      <c r="U103" s="117"/>
      <c r="V103" s="117"/>
      <c r="W103" s="118" t="n">
        <v>1</v>
      </c>
      <c r="X103" s="111"/>
    </row>
    <row r="104" customFormat="false" ht="22.15" hidden="false" customHeight="true" outlineLevel="0" collapsed="false">
      <c r="A104" s="112" t="s">
        <v>98</v>
      </c>
      <c r="B104" s="112"/>
      <c r="C104" s="113" t="s">
        <v>911</v>
      </c>
      <c r="D104" s="114" t="s">
        <v>100</v>
      </c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5"/>
      <c r="X104" s="111"/>
    </row>
    <row r="105" customFormat="false" ht="15.4" hidden="false" customHeight="true" outlineLevel="0" collapsed="false">
      <c r="A105" s="111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7" t="s">
        <v>912</v>
      </c>
      <c r="Q105" s="117"/>
      <c r="R105" s="117"/>
      <c r="S105" s="117"/>
      <c r="T105" s="117"/>
      <c r="U105" s="117"/>
      <c r="V105" s="117"/>
      <c r="W105" s="118" t="n">
        <v>1</v>
      </c>
      <c r="X105" s="111"/>
    </row>
    <row r="106" customFormat="false" ht="22.15" hidden="false" customHeight="true" outlineLevel="0" collapsed="false">
      <c r="A106" s="112" t="s">
        <v>101</v>
      </c>
      <c r="B106" s="112"/>
      <c r="C106" s="113" t="s">
        <v>911</v>
      </c>
      <c r="D106" s="114" t="s">
        <v>103</v>
      </c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  <c r="R106" s="114"/>
      <c r="S106" s="114"/>
      <c r="T106" s="114"/>
      <c r="U106" s="114"/>
      <c r="V106" s="114"/>
      <c r="W106" s="115"/>
      <c r="X106" s="111"/>
    </row>
    <row r="107" customFormat="false" ht="15.4" hidden="false" customHeight="true" outlineLevel="0" collapsed="false">
      <c r="A107" s="111"/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  <c r="O107" s="116"/>
      <c r="P107" s="117" t="s">
        <v>912</v>
      </c>
      <c r="Q107" s="117"/>
      <c r="R107" s="117"/>
      <c r="S107" s="117"/>
      <c r="T107" s="117"/>
      <c r="U107" s="117"/>
      <c r="V107" s="117"/>
      <c r="W107" s="118" t="n">
        <v>1</v>
      </c>
      <c r="X107" s="111"/>
    </row>
    <row r="108" customFormat="false" ht="22.15" hidden="false" customHeight="true" outlineLevel="0" collapsed="false">
      <c r="A108" s="112" t="s">
        <v>104</v>
      </c>
      <c r="B108" s="112"/>
      <c r="C108" s="113" t="s">
        <v>911</v>
      </c>
      <c r="D108" s="114" t="s">
        <v>106</v>
      </c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4"/>
      <c r="P108" s="114"/>
      <c r="Q108" s="114"/>
      <c r="R108" s="114"/>
      <c r="S108" s="114"/>
      <c r="T108" s="114"/>
      <c r="U108" s="114"/>
      <c r="V108" s="114"/>
      <c r="W108" s="115"/>
      <c r="X108" s="111"/>
    </row>
    <row r="109" customFormat="false" ht="15.4" hidden="false" customHeight="true" outlineLevel="0" collapsed="false">
      <c r="A109" s="111"/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7" t="s">
        <v>912</v>
      </c>
      <c r="Q109" s="117"/>
      <c r="R109" s="117"/>
      <c r="S109" s="117"/>
      <c r="T109" s="117"/>
      <c r="U109" s="117"/>
      <c r="V109" s="117"/>
      <c r="W109" s="118" t="n">
        <v>1</v>
      </c>
      <c r="X109" s="111"/>
    </row>
    <row r="110" customFormat="false" ht="22.15" hidden="false" customHeight="true" outlineLevel="0" collapsed="false">
      <c r="A110" s="112" t="s">
        <v>107</v>
      </c>
      <c r="B110" s="112"/>
      <c r="C110" s="113" t="s">
        <v>911</v>
      </c>
      <c r="D110" s="114" t="s">
        <v>109</v>
      </c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4"/>
      <c r="U110" s="114"/>
      <c r="V110" s="114"/>
      <c r="W110" s="115"/>
      <c r="X110" s="111"/>
    </row>
    <row r="111" customFormat="false" ht="15.4" hidden="false" customHeight="true" outlineLevel="0" collapsed="false">
      <c r="A111" s="111"/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  <c r="O111" s="116"/>
      <c r="P111" s="117" t="s">
        <v>912</v>
      </c>
      <c r="Q111" s="117"/>
      <c r="R111" s="117"/>
      <c r="S111" s="117"/>
      <c r="T111" s="117"/>
      <c r="U111" s="117"/>
      <c r="V111" s="117"/>
      <c r="W111" s="118" t="n">
        <v>5</v>
      </c>
      <c r="X111" s="111"/>
    </row>
    <row r="112" customFormat="false" ht="15.4" hidden="false" customHeight="true" outlineLevel="0" collapsed="false">
      <c r="A112" s="112" t="s">
        <v>110</v>
      </c>
      <c r="B112" s="112"/>
      <c r="C112" s="113" t="s">
        <v>911</v>
      </c>
      <c r="D112" s="114" t="s">
        <v>112</v>
      </c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  <c r="U112" s="114"/>
      <c r="V112" s="114"/>
      <c r="W112" s="115"/>
      <c r="X112" s="111"/>
    </row>
    <row r="113" customFormat="false" ht="15.4" hidden="false" customHeight="true" outlineLevel="0" collapsed="false">
      <c r="A113" s="111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6"/>
      <c r="P113" s="117" t="s">
        <v>912</v>
      </c>
      <c r="Q113" s="117"/>
      <c r="R113" s="117"/>
      <c r="S113" s="117"/>
      <c r="T113" s="117"/>
      <c r="U113" s="117"/>
      <c r="V113" s="117"/>
      <c r="W113" s="118" t="n">
        <v>2</v>
      </c>
      <c r="X113" s="111"/>
    </row>
    <row r="114" customFormat="false" ht="15.4" hidden="false" customHeight="true" outlineLevel="0" collapsed="false">
      <c r="A114" s="112" t="s">
        <v>113</v>
      </c>
      <c r="B114" s="112"/>
      <c r="C114" s="113" t="s">
        <v>911</v>
      </c>
      <c r="D114" s="114" t="s">
        <v>115</v>
      </c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115"/>
      <c r="X114" s="111"/>
    </row>
    <row r="115" customFormat="false" ht="15.4" hidden="false" customHeight="true" outlineLevel="0" collapsed="false">
      <c r="A115" s="111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6"/>
      <c r="P115" s="117" t="s">
        <v>912</v>
      </c>
      <c r="Q115" s="117"/>
      <c r="R115" s="117"/>
      <c r="S115" s="117"/>
      <c r="T115" s="117"/>
      <c r="U115" s="117"/>
      <c r="V115" s="117"/>
      <c r="W115" s="118" t="n">
        <v>1</v>
      </c>
      <c r="X115" s="111"/>
    </row>
    <row r="116" customFormat="false" ht="15.4" hidden="false" customHeight="true" outlineLevel="0" collapsed="false">
      <c r="A116" s="112" t="s">
        <v>116</v>
      </c>
      <c r="B116" s="112"/>
      <c r="C116" s="113" t="s">
        <v>911</v>
      </c>
      <c r="D116" s="114" t="s">
        <v>118</v>
      </c>
      <c r="E116" s="114"/>
      <c r="F116" s="114"/>
      <c r="G116" s="114"/>
      <c r="H116" s="114"/>
      <c r="I116" s="114"/>
      <c r="J116" s="114"/>
      <c r="K116" s="114"/>
      <c r="L116" s="114"/>
      <c r="M116" s="114"/>
      <c r="N116" s="114"/>
      <c r="O116" s="114"/>
      <c r="P116" s="114"/>
      <c r="Q116" s="114"/>
      <c r="R116" s="114"/>
      <c r="S116" s="114"/>
      <c r="T116" s="114"/>
      <c r="U116" s="114"/>
      <c r="V116" s="114"/>
      <c r="W116" s="115"/>
      <c r="X116" s="111"/>
    </row>
    <row r="117" customFormat="false" ht="15.4" hidden="false" customHeight="true" outlineLevel="0" collapsed="false">
      <c r="A117" s="111"/>
      <c r="B117" s="116"/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7" t="s">
        <v>912</v>
      </c>
      <c r="Q117" s="117"/>
      <c r="R117" s="117"/>
      <c r="S117" s="117"/>
      <c r="T117" s="117"/>
      <c r="U117" s="117"/>
      <c r="V117" s="117"/>
      <c r="W117" s="118" t="n">
        <v>1</v>
      </c>
      <c r="X117" s="111"/>
    </row>
    <row r="118" customFormat="false" ht="15.4" hidden="false" customHeight="true" outlineLevel="0" collapsed="false">
      <c r="A118" s="112" t="s">
        <v>119</v>
      </c>
      <c r="B118" s="112"/>
      <c r="C118" s="113" t="s">
        <v>911</v>
      </c>
      <c r="D118" s="114" t="s">
        <v>121</v>
      </c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5"/>
      <c r="X118" s="111"/>
    </row>
    <row r="119" customFormat="false" ht="15.4" hidden="false" customHeight="true" outlineLevel="0" collapsed="false">
      <c r="A119" s="111"/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  <c r="O119" s="116"/>
      <c r="P119" s="117" t="s">
        <v>912</v>
      </c>
      <c r="Q119" s="117"/>
      <c r="R119" s="117"/>
      <c r="S119" s="117"/>
      <c r="T119" s="117"/>
      <c r="U119" s="117"/>
      <c r="V119" s="117"/>
      <c r="W119" s="118" t="n">
        <v>1</v>
      </c>
      <c r="X119" s="111"/>
    </row>
    <row r="120" customFormat="false" ht="15.4" hidden="false" customHeight="true" outlineLevel="0" collapsed="false">
      <c r="A120" s="112" t="s">
        <v>122</v>
      </c>
      <c r="B120" s="112"/>
      <c r="C120" s="113" t="s">
        <v>911</v>
      </c>
      <c r="D120" s="114" t="s">
        <v>124</v>
      </c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15"/>
      <c r="X120" s="111"/>
    </row>
    <row r="121" customFormat="false" ht="15.4" hidden="false" customHeight="true" outlineLevel="0" collapsed="false">
      <c r="A121" s="111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17" t="s">
        <v>912</v>
      </c>
      <c r="Q121" s="117"/>
      <c r="R121" s="117"/>
      <c r="S121" s="117"/>
      <c r="T121" s="117"/>
      <c r="U121" s="117"/>
      <c r="V121" s="117"/>
      <c r="W121" s="118" t="n">
        <v>1</v>
      </c>
      <c r="X121" s="111"/>
    </row>
    <row r="122" customFormat="false" ht="22.15" hidden="false" customHeight="true" outlineLevel="0" collapsed="false">
      <c r="A122" s="112" t="s">
        <v>125</v>
      </c>
      <c r="B122" s="112"/>
      <c r="C122" s="113" t="s">
        <v>911</v>
      </c>
      <c r="D122" s="114" t="s">
        <v>127</v>
      </c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15"/>
      <c r="X122" s="111"/>
    </row>
    <row r="123" customFormat="false" ht="15.4" hidden="false" customHeight="true" outlineLevel="0" collapsed="false">
      <c r="A123" s="111"/>
      <c r="B123" s="116"/>
      <c r="C123" s="116"/>
      <c r="D123" s="116"/>
      <c r="E123" s="116"/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7" t="s">
        <v>912</v>
      </c>
      <c r="Q123" s="117"/>
      <c r="R123" s="117"/>
      <c r="S123" s="117"/>
      <c r="T123" s="117"/>
      <c r="U123" s="117"/>
      <c r="V123" s="117"/>
      <c r="W123" s="118" t="n">
        <v>9</v>
      </c>
      <c r="X123" s="111"/>
    </row>
    <row r="124" customFormat="false" ht="22.15" hidden="false" customHeight="true" outlineLevel="0" collapsed="false">
      <c r="A124" s="112" t="s">
        <v>128</v>
      </c>
      <c r="B124" s="112"/>
      <c r="C124" s="113" t="s">
        <v>911</v>
      </c>
      <c r="D124" s="114" t="s">
        <v>130</v>
      </c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15"/>
      <c r="X124" s="111"/>
    </row>
    <row r="125" customFormat="false" ht="15.4" hidden="false" customHeight="true" outlineLevel="0" collapsed="false">
      <c r="A125" s="111"/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  <c r="O125" s="116"/>
      <c r="P125" s="117" t="s">
        <v>912</v>
      </c>
      <c r="Q125" s="117"/>
      <c r="R125" s="117"/>
      <c r="S125" s="117"/>
      <c r="T125" s="117"/>
      <c r="U125" s="117"/>
      <c r="V125" s="117"/>
      <c r="W125" s="118" t="n">
        <v>5</v>
      </c>
      <c r="X125" s="111"/>
    </row>
    <row r="126" customFormat="false" ht="22.15" hidden="false" customHeight="true" outlineLevel="0" collapsed="false">
      <c r="A126" s="112" t="s">
        <v>131</v>
      </c>
      <c r="B126" s="112"/>
      <c r="C126" s="113" t="s">
        <v>911</v>
      </c>
      <c r="D126" s="114" t="s">
        <v>133</v>
      </c>
      <c r="E126" s="114"/>
      <c r="F126" s="114"/>
      <c r="G126" s="114"/>
      <c r="H126" s="114"/>
      <c r="I126" s="114"/>
      <c r="J126" s="11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4"/>
      <c r="V126" s="114"/>
      <c r="W126" s="115"/>
      <c r="X126" s="111"/>
    </row>
    <row r="127" customFormat="false" ht="15.4" hidden="false" customHeight="true" outlineLevel="0" collapsed="false">
      <c r="A127" s="111"/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  <c r="O127" s="116"/>
      <c r="P127" s="117" t="s">
        <v>912</v>
      </c>
      <c r="Q127" s="117"/>
      <c r="R127" s="117"/>
      <c r="S127" s="117"/>
      <c r="T127" s="117"/>
      <c r="U127" s="117"/>
      <c r="V127" s="117"/>
      <c r="W127" s="118" t="n">
        <v>2</v>
      </c>
      <c r="X127" s="111"/>
    </row>
    <row r="128" customFormat="false" ht="22.15" hidden="false" customHeight="true" outlineLevel="0" collapsed="false">
      <c r="A128" s="112" t="s">
        <v>134</v>
      </c>
      <c r="B128" s="112"/>
      <c r="C128" s="113" t="s">
        <v>911</v>
      </c>
      <c r="D128" s="114" t="s">
        <v>136</v>
      </c>
      <c r="E128" s="114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4"/>
      <c r="S128" s="114"/>
      <c r="T128" s="114"/>
      <c r="U128" s="114"/>
      <c r="V128" s="114"/>
      <c r="W128" s="115"/>
      <c r="X128" s="111"/>
    </row>
    <row r="129" customFormat="false" ht="15.4" hidden="false" customHeight="true" outlineLevel="0" collapsed="false">
      <c r="A129" s="111"/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  <c r="O129" s="116"/>
      <c r="P129" s="117" t="s">
        <v>912</v>
      </c>
      <c r="Q129" s="117"/>
      <c r="R129" s="117"/>
      <c r="S129" s="117"/>
      <c r="T129" s="117"/>
      <c r="U129" s="117"/>
      <c r="V129" s="117"/>
      <c r="W129" s="118" t="n">
        <v>3</v>
      </c>
      <c r="X129" s="111"/>
    </row>
    <row r="130" customFormat="false" ht="22.15" hidden="false" customHeight="true" outlineLevel="0" collapsed="false">
      <c r="A130" s="112" t="s">
        <v>137</v>
      </c>
      <c r="B130" s="112"/>
      <c r="C130" s="113" t="s">
        <v>911</v>
      </c>
      <c r="D130" s="114" t="s">
        <v>139</v>
      </c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  <c r="U130" s="114"/>
      <c r="V130" s="114"/>
      <c r="W130" s="115"/>
      <c r="X130" s="111"/>
    </row>
    <row r="131" customFormat="false" ht="15.4" hidden="false" customHeight="true" outlineLevel="0" collapsed="false">
      <c r="A131" s="111"/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  <c r="O131" s="116"/>
      <c r="P131" s="117" t="s">
        <v>912</v>
      </c>
      <c r="Q131" s="117"/>
      <c r="R131" s="117"/>
      <c r="S131" s="117"/>
      <c r="T131" s="117"/>
      <c r="U131" s="117"/>
      <c r="V131" s="117"/>
      <c r="W131" s="118" t="n">
        <v>4</v>
      </c>
      <c r="X131" s="111"/>
    </row>
    <row r="132" customFormat="false" ht="22.15" hidden="false" customHeight="true" outlineLevel="0" collapsed="false">
      <c r="A132" s="112" t="s">
        <v>140</v>
      </c>
      <c r="B132" s="112"/>
      <c r="C132" s="113" t="s">
        <v>911</v>
      </c>
      <c r="D132" s="114" t="s">
        <v>142</v>
      </c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4"/>
      <c r="S132" s="114"/>
      <c r="T132" s="114"/>
      <c r="U132" s="114"/>
      <c r="V132" s="114"/>
      <c r="W132" s="115"/>
      <c r="X132" s="111"/>
    </row>
    <row r="133" customFormat="false" ht="15.4" hidden="false" customHeight="true" outlineLevel="0" collapsed="false">
      <c r="A133" s="111"/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  <c r="O133" s="116"/>
      <c r="P133" s="117" t="s">
        <v>912</v>
      </c>
      <c r="Q133" s="117"/>
      <c r="R133" s="117"/>
      <c r="S133" s="117"/>
      <c r="T133" s="117"/>
      <c r="U133" s="117"/>
      <c r="V133" s="117"/>
      <c r="W133" s="118" t="n">
        <v>1</v>
      </c>
      <c r="X133" s="111"/>
    </row>
    <row r="134" customFormat="false" ht="22.15" hidden="false" customHeight="true" outlineLevel="0" collapsed="false">
      <c r="A134" s="112" t="s">
        <v>143</v>
      </c>
      <c r="B134" s="112"/>
      <c r="C134" s="113" t="s">
        <v>911</v>
      </c>
      <c r="D134" s="114" t="s">
        <v>145</v>
      </c>
      <c r="E134" s="114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4"/>
      <c r="S134" s="114"/>
      <c r="T134" s="114"/>
      <c r="U134" s="114"/>
      <c r="V134" s="114"/>
      <c r="W134" s="115"/>
      <c r="X134" s="111"/>
    </row>
    <row r="135" customFormat="false" ht="15.4" hidden="false" customHeight="true" outlineLevel="0" collapsed="false">
      <c r="A135" s="111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7" t="s">
        <v>912</v>
      </c>
      <c r="Q135" s="117"/>
      <c r="R135" s="117"/>
      <c r="S135" s="117"/>
      <c r="T135" s="117"/>
      <c r="U135" s="117"/>
      <c r="V135" s="117"/>
      <c r="W135" s="118" t="n">
        <v>6</v>
      </c>
      <c r="X135" s="111"/>
    </row>
    <row r="136" customFormat="false" ht="22.15" hidden="false" customHeight="true" outlineLevel="0" collapsed="false">
      <c r="A136" s="112" t="s">
        <v>146</v>
      </c>
      <c r="B136" s="112"/>
      <c r="C136" s="113" t="s">
        <v>911</v>
      </c>
      <c r="D136" s="114" t="s">
        <v>148</v>
      </c>
      <c r="E136" s="114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4"/>
      <c r="S136" s="114"/>
      <c r="T136" s="114"/>
      <c r="U136" s="114"/>
      <c r="V136" s="114"/>
      <c r="W136" s="115"/>
      <c r="X136" s="111"/>
    </row>
    <row r="137" customFormat="false" ht="15.4" hidden="false" customHeight="true" outlineLevel="0" collapsed="false">
      <c r="A137" s="111"/>
      <c r="B137" s="116"/>
      <c r="C137" s="116"/>
      <c r="D137" s="116"/>
      <c r="E137" s="116"/>
      <c r="F137" s="116"/>
      <c r="G137" s="116"/>
      <c r="H137" s="116"/>
      <c r="I137" s="116"/>
      <c r="J137" s="116"/>
      <c r="K137" s="116"/>
      <c r="L137" s="116"/>
      <c r="M137" s="116"/>
      <c r="N137" s="116"/>
      <c r="O137" s="116"/>
      <c r="P137" s="117" t="s">
        <v>912</v>
      </c>
      <c r="Q137" s="117"/>
      <c r="R137" s="117"/>
      <c r="S137" s="117"/>
      <c r="T137" s="117"/>
      <c r="U137" s="117"/>
      <c r="V137" s="117"/>
      <c r="W137" s="118" t="n">
        <v>1</v>
      </c>
      <c r="X137" s="111"/>
    </row>
    <row r="138" customFormat="false" ht="22.15" hidden="false" customHeight="true" outlineLevel="0" collapsed="false">
      <c r="A138" s="112" t="s">
        <v>149</v>
      </c>
      <c r="B138" s="112"/>
      <c r="C138" s="113" t="s">
        <v>911</v>
      </c>
      <c r="D138" s="114" t="s">
        <v>151</v>
      </c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4"/>
      <c r="S138" s="114"/>
      <c r="T138" s="114"/>
      <c r="U138" s="114"/>
      <c r="V138" s="114"/>
      <c r="W138" s="115"/>
      <c r="X138" s="111"/>
    </row>
    <row r="139" customFormat="false" ht="15.4" hidden="false" customHeight="true" outlineLevel="0" collapsed="false">
      <c r="A139" s="111"/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  <c r="O139" s="116"/>
      <c r="P139" s="117" t="s">
        <v>912</v>
      </c>
      <c r="Q139" s="117"/>
      <c r="R139" s="117"/>
      <c r="S139" s="117"/>
      <c r="T139" s="117"/>
      <c r="U139" s="117"/>
      <c r="V139" s="117"/>
      <c r="W139" s="118" t="n">
        <v>14</v>
      </c>
      <c r="X139" s="111"/>
    </row>
    <row r="140" customFormat="false" ht="22.15" hidden="false" customHeight="true" outlineLevel="0" collapsed="false">
      <c r="A140" s="112" t="s">
        <v>152</v>
      </c>
      <c r="B140" s="112"/>
      <c r="C140" s="113" t="s">
        <v>911</v>
      </c>
      <c r="D140" s="114" t="s">
        <v>154</v>
      </c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4"/>
      <c r="V140" s="114"/>
      <c r="W140" s="115"/>
      <c r="X140" s="111"/>
    </row>
    <row r="141" customFormat="false" ht="15.4" hidden="false" customHeight="true" outlineLevel="0" collapsed="false">
      <c r="A141" s="111"/>
      <c r="B141" s="116"/>
      <c r="C141" s="116"/>
      <c r="D141" s="116"/>
      <c r="E141" s="116"/>
      <c r="F141" s="116"/>
      <c r="G141" s="116"/>
      <c r="H141" s="116"/>
      <c r="I141" s="116"/>
      <c r="J141" s="116"/>
      <c r="K141" s="116"/>
      <c r="L141" s="116"/>
      <c r="M141" s="116"/>
      <c r="N141" s="116"/>
      <c r="O141" s="116"/>
      <c r="P141" s="117" t="s">
        <v>912</v>
      </c>
      <c r="Q141" s="117"/>
      <c r="R141" s="117"/>
      <c r="S141" s="117"/>
      <c r="T141" s="117"/>
      <c r="U141" s="117"/>
      <c r="V141" s="117"/>
      <c r="W141" s="118" t="n">
        <v>2</v>
      </c>
      <c r="X141" s="111"/>
    </row>
    <row r="142" customFormat="false" ht="22.15" hidden="false" customHeight="true" outlineLevel="0" collapsed="false">
      <c r="A142" s="112" t="s">
        <v>155</v>
      </c>
      <c r="B142" s="112"/>
      <c r="C142" s="113" t="s">
        <v>911</v>
      </c>
      <c r="D142" s="114" t="s">
        <v>157</v>
      </c>
      <c r="E142" s="114"/>
      <c r="F142" s="114"/>
      <c r="G142" s="114"/>
      <c r="H142" s="114"/>
      <c r="I142" s="114"/>
      <c r="J142" s="114"/>
      <c r="K142" s="114"/>
      <c r="L142" s="114"/>
      <c r="M142" s="114"/>
      <c r="N142" s="114"/>
      <c r="O142" s="114"/>
      <c r="P142" s="114"/>
      <c r="Q142" s="114"/>
      <c r="R142" s="114"/>
      <c r="S142" s="114"/>
      <c r="T142" s="114"/>
      <c r="U142" s="114"/>
      <c r="V142" s="114"/>
      <c r="W142" s="115"/>
      <c r="X142" s="111"/>
    </row>
    <row r="143" customFormat="false" ht="15.4" hidden="false" customHeight="true" outlineLevel="0" collapsed="false">
      <c r="A143" s="111"/>
      <c r="B143" s="116"/>
      <c r="C143" s="116"/>
      <c r="D143" s="116"/>
      <c r="E143" s="116"/>
      <c r="F143" s="116"/>
      <c r="G143" s="116"/>
      <c r="H143" s="116"/>
      <c r="I143" s="116"/>
      <c r="J143" s="116"/>
      <c r="K143" s="116"/>
      <c r="L143" s="116"/>
      <c r="M143" s="116"/>
      <c r="N143" s="116"/>
      <c r="O143" s="116"/>
      <c r="P143" s="117" t="s">
        <v>912</v>
      </c>
      <c r="Q143" s="117"/>
      <c r="R143" s="117"/>
      <c r="S143" s="117"/>
      <c r="T143" s="117"/>
      <c r="U143" s="117"/>
      <c r="V143" s="117"/>
      <c r="W143" s="118" t="n">
        <v>2</v>
      </c>
      <c r="X143" s="111"/>
    </row>
    <row r="144" customFormat="false" ht="22.15" hidden="false" customHeight="true" outlineLevel="0" collapsed="false">
      <c r="A144" s="112" t="s">
        <v>158</v>
      </c>
      <c r="B144" s="112"/>
      <c r="C144" s="113" t="s">
        <v>911</v>
      </c>
      <c r="D144" s="114" t="s">
        <v>160</v>
      </c>
      <c r="E144" s="114"/>
      <c r="F144" s="114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4"/>
      <c r="S144" s="114"/>
      <c r="T144" s="114"/>
      <c r="U144" s="114"/>
      <c r="V144" s="114"/>
      <c r="W144" s="115"/>
      <c r="X144" s="111"/>
    </row>
    <row r="145" customFormat="false" ht="15.4" hidden="false" customHeight="true" outlineLevel="0" collapsed="false">
      <c r="A145" s="111"/>
      <c r="B145" s="116"/>
      <c r="C145" s="116"/>
      <c r="D145" s="116"/>
      <c r="E145" s="116"/>
      <c r="F145" s="116"/>
      <c r="G145" s="116"/>
      <c r="H145" s="116"/>
      <c r="I145" s="116"/>
      <c r="J145" s="116"/>
      <c r="K145" s="116"/>
      <c r="L145" s="116"/>
      <c r="M145" s="116"/>
      <c r="N145" s="116"/>
      <c r="O145" s="116"/>
      <c r="P145" s="117" t="s">
        <v>912</v>
      </c>
      <c r="Q145" s="117"/>
      <c r="R145" s="117"/>
      <c r="S145" s="117"/>
      <c r="T145" s="117"/>
      <c r="U145" s="117"/>
      <c r="V145" s="117"/>
      <c r="W145" s="118" t="n">
        <v>1</v>
      </c>
      <c r="X145" s="111"/>
    </row>
    <row r="146" customFormat="false" ht="22.15" hidden="false" customHeight="true" outlineLevel="0" collapsed="false">
      <c r="A146" s="112" t="s">
        <v>161</v>
      </c>
      <c r="B146" s="112"/>
      <c r="C146" s="113" t="s">
        <v>911</v>
      </c>
      <c r="D146" s="114" t="s">
        <v>163</v>
      </c>
      <c r="E146" s="114"/>
      <c r="F146" s="114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5"/>
      <c r="X146" s="111"/>
    </row>
    <row r="147" customFormat="false" ht="15.4" hidden="false" customHeight="true" outlineLevel="0" collapsed="false">
      <c r="A147" s="111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  <c r="O147" s="116"/>
      <c r="P147" s="117" t="s">
        <v>912</v>
      </c>
      <c r="Q147" s="117"/>
      <c r="R147" s="117"/>
      <c r="S147" s="117"/>
      <c r="T147" s="117"/>
      <c r="U147" s="117"/>
      <c r="V147" s="117"/>
      <c r="W147" s="118" t="n">
        <v>2</v>
      </c>
      <c r="X147" s="111"/>
    </row>
    <row r="148" customFormat="false" ht="22.15" hidden="false" customHeight="true" outlineLevel="0" collapsed="false">
      <c r="A148" s="112" t="s">
        <v>164</v>
      </c>
      <c r="B148" s="112"/>
      <c r="C148" s="113" t="s">
        <v>911</v>
      </c>
      <c r="D148" s="114" t="s">
        <v>166</v>
      </c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  <c r="O148" s="114"/>
      <c r="P148" s="114"/>
      <c r="Q148" s="114"/>
      <c r="R148" s="114"/>
      <c r="S148" s="114"/>
      <c r="T148" s="114"/>
      <c r="U148" s="114"/>
      <c r="V148" s="114"/>
      <c r="W148" s="115"/>
      <c r="X148" s="111"/>
    </row>
    <row r="149" customFormat="false" ht="15.4" hidden="false" customHeight="true" outlineLevel="0" collapsed="false">
      <c r="A149" s="111"/>
      <c r="B149" s="116"/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M149" s="116"/>
      <c r="N149" s="116"/>
      <c r="O149" s="116"/>
      <c r="P149" s="117" t="s">
        <v>912</v>
      </c>
      <c r="Q149" s="117"/>
      <c r="R149" s="117"/>
      <c r="S149" s="117"/>
      <c r="T149" s="117"/>
      <c r="U149" s="117"/>
      <c r="V149" s="117"/>
      <c r="W149" s="118" t="n">
        <v>4</v>
      </c>
      <c r="X149" s="111"/>
    </row>
    <row r="150" customFormat="false" ht="22.15" hidden="false" customHeight="true" outlineLevel="0" collapsed="false">
      <c r="A150" s="112" t="s">
        <v>167</v>
      </c>
      <c r="B150" s="112"/>
      <c r="C150" s="113" t="s">
        <v>45</v>
      </c>
      <c r="D150" s="114" t="s">
        <v>169</v>
      </c>
      <c r="E150" s="114"/>
      <c r="F150" s="114"/>
      <c r="G150" s="114"/>
      <c r="H150" s="114"/>
      <c r="I150" s="114"/>
      <c r="J150" s="114"/>
      <c r="K150" s="114"/>
      <c r="L150" s="114"/>
      <c r="M150" s="114"/>
      <c r="N150" s="114"/>
      <c r="O150" s="114"/>
      <c r="P150" s="114"/>
      <c r="Q150" s="114"/>
      <c r="R150" s="114"/>
      <c r="S150" s="114"/>
      <c r="T150" s="114"/>
      <c r="U150" s="114"/>
      <c r="V150" s="114"/>
      <c r="W150" s="115"/>
      <c r="X150" s="111"/>
    </row>
    <row r="151" customFormat="false" ht="15.4" hidden="false" customHeight="true" outlineLevel="0" collapsed="false">
      <c r="A151" s="111"/>
      <c r="B151" s="11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116"/>
      <c r="N151" s="116"/>
      <c r="O151" s="116"/>
      <c r="P151" s="117" t="s">
        <v>931</v>
      </c>
      <c r="Q151" s="117"/>
      <c r="R151" s="117"/>
      <c r="S151" s="117"/>
      <c r="T151" s="117"/>
      <c r="U151" s="117"/>
      <c r="V151" s="117"/>
      <c r="W151" s="118" t="n">
        <v>15</v>
      </c>
      <c r="X151" s="111"/>
    </row>
    <row r="152" customFormat="false" ht="22.15" hidden="false" customHeight="true" outlineLevel="0" collapsed="false">
      <c r="A152" s="112" t="s">
        <v>170</v>
      </c>
      <c r="B152" s="112"/>
      <c r="C152" s="113" t="s">
        <v>45</v>
      </c>
      <c r="D152" s="114" t="s">
        <v>172</v>
      </c>
      <c r="E152" s="114"/>
      <c r="F152" s="114"/>
      <c r="G152" s="114"/>
      <c r="H152" s="114"/>
      <c r="I152" s="114"/>
      <c r="J152" s="114"/>
      <c r="K152" s="114"/>
      <c r="L152" s="114"/>
      <c r="M152" s="114"/>
      <c r="N152" s="114"/>
      <c r="O152" s="114"/>
      <c r="P152" s="114"/>
      <c r="Q152" s="114"/>
      <c r="R152" s="114"/>
      <c r="S152" s="114"/>
      <c r="T152" s="114"/>
      <c r="U152" s="114"/>
      <c r="V152" s="114"/>
      <c r="W152" s="115"/>
      <c r="X152" s="111"/>
    </row>
    <row r="153" customFormat="false" ht="15.4" hidden="false" customHeight="true" outlineLevel="0" collapsed="false">
      <c r="A153" s="111"/>
      <c r="B153" s="116"/>
      <c r="C153" s="116"/>
      <c r="D153" s="116"/>
      <c r="E153" s="116"/>
      <c r="F153" s="116"/>
      <c r="G153" s="116"/>
      <c r="H153" s="116"/>
      <c r="I153" s="116"/>
      <c r="J153" s="116"/>
      <c r="K153" s="116"/>
      <c r="L153" s="116"/>
      <c r="M153" s="116"/>
      <c r="N153" s="116"/>
      <c r="O153" s="116"/>
      <c r="P153" s="117" t="s">
        <v>931</v>
      </c>
      <c r="Q153" s="117"/>
      <c r="R153" s="117"/>
      <c r="S153" s="117"/>
      <c r="T153" s="117"/>
      <c r="U153" s="117"/>
      <c r="V153" s="117"/>
      <c r="W153" s="118" t="n">
        <v>9</v>
      </c>
      <c r="X153" s="111"/>
    </row>
    <row r="154" customFormat="false" ht="22.15" hidden="false" customHeight="true" outlineLevel="0" collapsed="false">
      <c r="A154" s="112" t="s">
        <v>173</v>
      </c>
      <c r="B154" s="112"/>
      <c r="C154" s="113" t="s">
        <v>45</v>
      </c>
      <c r="D154" s="114" t="s">
        <v>175</v>
      </c>
      <c r="E154" s="114"/>
      <c r="F154" s="114"/>
      <c r="G154" s="114"/>
      <c r="H154" s="114"/>
      <c r="I154" s="114"/>
      <c r="J154" s="114"/>
      <c r="K154" s="114"/>
      <c r="L154" s="114"/>
      <c r="M154" s="114"/>
      <c r="N154" s="114"/>
      <c r="O154" s="114"/>
      <c r="P154" s="114"/>
      <c r="Q154" s="114"/>
      <c r="R154" s="114"/>
      <c r="S154" s="114"/>
      <c r="T154" s="114"/>
      <c r="U154" s="114"/>
      <c r="V154" s="114"/>
      <c r="W154" s="115"/>
      <c r="X154" s="111"/>
    </row>
    <row r="155" customFormat="false" ht="15.4" hidden="false" customHeight="true" outlineLevel="0" collapsed="false">
      <c r="A155" s="111"/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  <c r="O155" s="116"/>
      <c r="P155" s="117" t="s">
        <v>931</v>
      </c>
      <c r="Q155" s="117"/>
      <c r="R155" s="117"/>
      <c r="S155" s="117"/>
      <c r="T155" s="117"/>
      <c r="U155" s="117"/>
      <c r="V155" s="117"/>
      <c r="W155" s="118" t="n">
        <v>2</v>
      </c>
      <c r="X155" s="111"/>
    </row>
    <row r="156" customFormat="false" ht="15.4" hidden="false" customHeight="true" outlineLevel="0" collapsed="false">
      <c r="A156" s="112" t="s">
        <v>176</v>
      </c>
      <c r="B156" s="112"/>
      <c r="C156" s="113" t="s">
        <v>911</v>
      </c>
      <c r="D156" s="114" t="s">
        <v>178</v>
      </c>
      <c r="E156" s="114"/>
      <c r="F156" s="114"/>
      <c r="G156" s="114"/>
      <c r="H156" s="114"/>
      <c r="I156" s="114"/>
      <c r="J156" s="114"/>
      <c r="K156" s="114"/>
      <c r="L156" s="114"/>
      <c r="M156" s="114"/>
      <c r="N156" s="114"/>
      <c r="O156" s="114"/>
      <c r="P156" s="114"/>
      <c r="Q156" s="114"/>
      <c r="R156" s="114"/>
      <c r="S156" s="114"/>
      <c r="T156" s="114"/>
      <c r="U156" s="114"/>
      <c r="V156" s="114"/>
      <c r="W156" s="115"/>
      <c r="X156" s="111"/>
    </row>
    <row r="157" customFormat="false" ht="15.4" hidden="false" customHeight="true" outlineLevel="0" collapsed="false">
      <c r="A157" s="111"/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  <c r="O157" s="116"/>
      <c r="P157" s="117" t="s">
        <v>912</v>
      </c>
      <c r="Q157" s="117"/>
      <c r="R157" s="117"/>
      <c r="S157" s="117"/>
      <c r="T157" s="117"/>
      <c r="U157" s="117"/>
      <c r="V157" s="117"/>
      <c r="W157" s="118" t="n">
        <v>10</v>
      </c>
      <c r="X157" s="111"/>
    </row>
    <row r="158" customFormat="false" ht="15.4" hidden="false" customHeight="true" outlineLevel="0" collapsed="false">
      <c r="A158" s="112" t="s">
        <v>179</v>
      </c>
      <c r="B158" s="112"/>
      <c r="C158" s="113" t="s">
        <v>911</v>
      </c>
      <c r="D158" s="114" t="s">
        <v>578</v>
      </c>
      <c r="E158" s="114"/>
      <c r="F158" s="114"/>
      <c r="G158" s="114"/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4"/>
      <c r="U158" s="114"/>
      <c r="V158" s="114"/>
      <c r="W158" s="115"/>
      <c r="X158" s="111"/>
    </row>
    <row r="159" customFormat="false" ht="15.4" hidden="false" customHeight="true" outlineLevel="0" collapsed="false">
      <c r="A159" s="111"/>
      <c r="B159" s="116"/>
      <c r="C159" s="116"/>
      <c r="D159" s="116"/>
      <c r="E159" s="116"/>
      <c r="F159" s="116"/>
      <c r="G159" s="116"/>
      <c r="H159" s="116"/>
      <c r="I159" s="116"/>
      <c r="J159" s="116"/>
      <c r="K159" s="116"/>
      <c r="L159" s="116"/>
      <c r="M159" s="116"/>
      <c r="N159" s="116"/>
      <c r="O159" s="116"/>
      <c r="P159" s="117" t="s">
        <v>912</v>
      </c>
      <c r="Q159" s="117"/>
      <c r="R159" s="117"/>
      <c r="S159" s="117"/>
      <c r="T159" s="117"/>
      <c r="U159" s="117"/>
      <c r="V159" s="117"/>
      <c r="W159" s="118" t="n">
        <v>6</v>
      </c>
      <c r="X159" s="111"/>
    </row>
    <row r="160" customFormat="false" ht="22.15" hidden="false" customHeight="true" outlineLevel="0" collapsed="false">
      <c r="A160" s="112" t="s">
        <v>182</v>
      </c>
      <c r="B160" s="112"/>
      <c r="C160" s="121" t="s">
        <v>49</v>
      </c>
      <c r="D160" s="122" t="s">
        <v>184</v>
      </c>
      <c r="E160" s="122"/>
      <c r="F160" s="122"/>
      <c r="G160" s="122"/>
      <c r="H160" s="122"/>
      <c r="I160" s="122"/>
      <c r="J160" s="122"/>
      <c r="K160" s="122"/>
      <c r="L160" s="122"/>
      <c r="M160" s="122"/>
      <c r="N160" s="122"/>
      <c r="O160" s="122"/>
      <c r="P160" s="122"/>
      <c r="Q160" s="122"/>
      <c r="R160" s="122"/>
      <c r="S160" s="122"/>
      <c r="T160" s="122"/>
      <c r="U160" s="122"/>
      <c r="V160" s="122"/>
      <c r="W160" s="111"/>
      <c r="X160" s="111"/>
    </row>
    <row r="161" customFormat="false" ht="15.2" hidden="false" customHeight="true" outlineLevel="0" collapsed="false">
      <c r="A161" s="111"/>
      <c r="B161" s="123"/>
      <c r="C161" s="123"/>
      <c r="D161" s="123"/>
      <c r="E161" s="124" t="s">
        <v>915</v>
      </c>
      <c r="F161" s="124"/>
      <c r="G161" s="124"/>
      <c r="H161" s="124"/>
      <c r="I161" s="124"/>
      <c r="J161" s="124"/>
      <c r="K161" s="124" t="s">
        <v>938</v>
      </c>
      <c r="L161" s="124"/>
      <c r="M161" s="124"/>
      <c r="N161" s="124" t="s">
        <v>917</v>
      </c>
      <c r="O161" s="124"/>
      <c r="P161" s="124"/>
      <c r="Q161" s="124" t="s">
        <v>918</v>
      </c>
      <c r="R161" s="124"/>
      <c r="S161" s="124"/>
      <c r="T161" s="124" t="s">
        <v>919</v>
      </c>
      <c r="U161" s="124"/>
      <c r="V161" s="124"/>
      <c r="W161" s="124" t="s">
        <v>920</v>
      </c>
      <c r="X161" s="111"/>
    </row>
    <row r="162" customFormat="false" ht="15.2" hidden="false" customHeight="true" outlineLevel="0" collapsed="false">
      <c r="A162" s="111"/>
      <c r="B162" s="125" t="s">
        <v>961</v>
      </c>
      <c r="C162" s="125"/>
      <c r="D162" s="125"/>
      <c r="E162" s="125"/>
      <c r="F162" s="125"/>
      <c r="G162" s="125"/>
      <c r="H162" s="126" t="n">
        <v>10</v>
      </c>
      <c r="I162" s="126"/>
      <c r="J162" s="126"/>
      <c r="K162" s="127" t="n">
        <v>0.2</v>
      </c>
      <c r="L162" s="127"/>
      <c r="M162" s="127"/>
      <c r="N162" s="127"/>
      <c r="O162" s="127"/>
      <c r="P162" s="127"/>
      <c r="Q162" s="127" t="n">
        <v>0.3</v>
      </c>
      <c r="R162" s="127"/>
      <c r="S162" s="127"/>
      <c r="T162" s="128" t="n">
        <v>0.6</v>
      </c>
      <c r="U162" s="128"/>
      <c r="V162" s="128"/>
      <c r="W162" s="116"/>
      <c r="X162" s="111"/>
    </row>
    <row r="163" customFormat="false" ht="15.2" hidden="false" customHeight="true" outlineLevel="0" collapsed="false">
      <c r="A163" s="111"/>
      <c r="B163" s="129"/>
      <c r="C163" s="129"/>
      <c r="D163" s="129"/>
      <c r="E163" s="130"/>
      <c r="F163" s="130"/>
      <c r="G163" s="130"/>
      <c r="H163" s="130"/>
      <c r="I163" s="130"/>
      <c r="J163" s="130"/>
      <c r="K163" s="131"/>
      <c r="L163" s="131"/>
      <c r="M163" s="131"/>
      <c r="N163" s="131"/>
      <c r="O163" s="131"/>
      <c r="P163" s="131"/>
      <c r="Q163" s="131"/>
      <c r="R163" s="131"/>
      <c r="S163" s="131"/>
      <c r="T163" s="132" t="n">
        <v>0.6</v>
      </c>
      <c r="U163" s="132"/>
      <c r="V163" s="132"/>
      <c r="W163" s="131" t="n">
        <v>0.6</v>
      </c>
      <c r="X163" s="111"/>
    </row>
    <row r="164" customFormat="false" ht="15.4" hidden="false" customHeight="true" outlineLevel="0" collapsed="false">
      <c r="A164" s="111"/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  <c r="O164" s="116"/>
      <c r="P164" s="117" t="s">
        <v>935</v>
      </c>
      <c r="Q164" s="117"/>
      <c r="R164" s="117"/>
      <c r="S164" s="117"/>
      <c r="T164" s="117"/>
      <c r="U164" s="117"/>
      <c r="V164" s="117"/>
      <c r="W164" s="118" t="n">
        <v>0.6</v>
      </c>
      <c r="X164" s="111"/>
    </row>
    <row r="165" customFormat="false" ht="22.15" hidden="false" customHeight="true" outlineLevel="0" collapsed="false">
      <c r="A165" s="112" t="s">
        <v>185</v>
      </c>
      <c r="B165" s="112"/>
      <c r="C165" s="121" t="s">
        <v>49</v>
      </c>
      <c r="D165" s="122" t="s">
        <v>187</v>
      </c>
      <c r="E165" s="122"/>
      <c r="F165" s="122"/>
      <c r="G165" s="122"/>
      <c r="H165" s="122"/>
      <c r="I165" s="122"/>
      <c r="J165" s="122"/>
      <c r="K165" s="122"/>
      <c r="L165" s="122"/>
      <c r="M165" s="122"/>
      <c r="N165" s="122"/>
      <c r="O165" s="122"/>
      <c r="P165" s="122"/>
      <c r="Q165" s="122"/>
      <c r="R165" s="122"/>
      <c r="S165" s="122"/>
      <c r="T165" s="122"/>
      <c r="U165" s="122"/>
      <c r="V165" s="122"/>
      <c r="W165" s="111"/>
      <c r="X165" s="111"/>
    </row>
    <row r="166" customFormat="false" ht="15.2" hidden="false" customHeight="true" outlineLevel="0" collapsed="false">
      <c r="A166" s="111"/>
      <c r="B166" s="123"/>
      <c r="C166" s="123"/>
      <c r="D166" s="123"/>
      <c r="E166" s="124" t="s">
        <v>915</v>
      </c>
      <c r="F166" s="124"/>
      <c r="G166" s="124"/>
      <c r="H166" s="124"/>
      <c r="I166" s="124"/>
      <c r="J166" s="124"/>
      <c r="K166" s="124" t="s">
        <v>938</v>
      </c>
      <c r="L166" s="124"/>
      <c r="M166" s="124"/>
      <c r="N166" s="124" t="s">
        <v>917</v>
      </c>
      <c r="O166" s="124"/>
      <c r="P166" s="124"/>
      <c r="Q166" s="124" t="s">
        <v>918</v>
      </c>
      <c r="R166" s="124"/>
      <c r="S166" s="124"/>
      <c r="T166" s="124" t="s">
        <v>919</v>
      </c>
      <c r="U166" s="124"/>
      <c r="V166" s="124"/>
      <c r="W166" s="124" t="s">
        <v>920</v>
      </c>
      <c r="X166" s="111"/>
    </row>
    <row r="167" customFormat="false" ht="15.2" hidden="false" customHeight="true" outlineLevel="0" collapsed="false">
      <c r="A167" s="111"/>
      <c r="B167" s="125" t="s">
        <v>962</v>
      </c>
      <c r="C167" s="125"/>
      <c r="D167" s="125"/>
      <c r="E167" s="125"/>
      <c r="F167" s="125"/>
      <c r="G167" s="125"/>
      <c r="H167" s="126"/>
      <c r="I167" s="126"/>
      <c r="J167" s="126"/>
      <c r="K167" s="127" t="n">
        <v>0.85</v>
      </c>
      <c r="L167" s="127"/>
      <c r="M167" s="127"/>
      <c r="N167" s="127" t="n">
        <v>1.2</v>
      </c>
      <c r="O167" s="127"/>
      <c r="P167" s="127"/>
      <c r="Q167" s="127"/>
      <c r="R167" s="127"/>
      <c r="S167" s="127"/>
      <c r="T167" s="128" t="n">
        <v>1.02</v>
      </c>
      <c r="U167" s="128"/>
      <c r="V167" s="128"/>
      <c r="W167" s="116"/>
      <c r="X167" s="111"/>
    </row>
    <row r="168" customFormat="false" ht="15.2" hidden="false" customHeight="true" outlineLevel="0" collapsed="false">
      <c r="A168" s="111"/>
      <c r="B168" s="129"/>
      <c r="C168" s="129"/>
      <c r="D168" s="129"/>
      <c r="E168" s="130"/>
      <c r="F168" s="130"/>
      <c r="G168" s="130"/>
      <c r="H168" s="130"/>
      <c r="I168" s="130"/>
      <c r="J168" s="130"/>
      <c r="K168" s="131"/>
      <c r="L168" s="131"/>
      <c r="M168" s="131"/>
      <c r="N168" s="131"/>
      <c r="O168" s="131"/>
      <c r="P168" s="131"/>
      <c r="Q168" s="131"/>
      <c r="R168" s="131"/>
      <c r="S168" s="131"/>
      <c r="T168" s="132" t="n">
        <v>1.02</v>
      </c>
      <c r="U168" s="132"/>
      <c r="V168" s="132"/>
      <c r="W168" s="131" t="n">
        <v>1.02</v>
      </c>
      <c r="X168" s="111"/>
    </row>
    <row r="169" customFormat="false" ht="15.4" hidden="false" customHeight="true" outlineLevel="0" collapsed="false">
      <c r="A169" s="111"/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  <c r="O169" s="116"/>
      <c r="P169" s="117" t="s">
        <v>935</v>
      </c>
      <c r="Q169" s="117"/>
      <c r="R169" s="117"/>
      <c r="S169" s="117"/>
      <c r="T169" s="117"/>
      <c r="U169" s="117"/>
      <c r="V169" s="117"/>
      <c r="W169" s="118" t="n">
        <v>1.02</v>
      </c>
      <c r="X169" s="111"/>
    </row>
    <row r="170" customFormat="false" ht="22.15" hidden="false" customHeight="true" outlineLevel="0" collapsed="false">
      <c r="A170" s="112" t="s">
        <v>188</v>
      </c>
      <c r="B170" s="112"/>
      <c r="C170" s="121" t="s">
        <v>49</v>
      </c>
      <c r="D170" s="122" t="s">
        <v>190</v>
      </c>
      <c r="E170" s="122"/>
      <c r="F170" s="122"/>
      <c r="G170" s="122"/>
      <c r="H170" s="122"/>
      <c r="I170" s="122"/>
      <c r="J170" s="122"/>
      <c r="K170" s="122"/>
      <c r="L170" s="122"/>
      <c r="M170" s="122"/>
      <c r="N170" s="122"/>
      <c r="O170" s="122"/>
      <c r="P170" s="122"/>
      <c r="Q170" s="122"/>
      <c r="R170" s="122"/>
      <c r="S170" s="122"/>
      <c r="T170" s="122"/>
      <c r="U170" s="122"/>
      <c r="V170" s="122"/>
      <c r="W170" s="111"/>
      <c r="X170" s="111"/>
    </row>
    <row r="171" customFormat="false" ht="15.2" hidden="false" customHeight="true" outlineLevel="0" collapsed="false">
      <c r="A171" s="111"/>
      <c r="B171" s="123"/>
      <c r="C171" s="123"/>
      <c r="D171" s="123"/>
      <c r="E171" s="124" t="s">
        <v>915</v>
      </c>
      <c r="F171" s="124"/>
      <c r="G171" s="124"/>
      <c r="H171" s="124"/>
      <c r="I171" s="124"/>
      <c r="J171" s="124"/>
      <c r="K171" s="124" t="s">
        <v>938</v>
      </c>
      <c r="L171" s="124"/>
      <c r="M171" s="124"/>
      <c r="N171" s="124" t="s">
        <v>917</v>
      </c>
      <c r="O171" s="124"/>
      <c r="P171" s="124"/>
      <c r="Q171" s="124" t="s">
        <v>918</v>
      </c>
      <c r="R171" s="124"/>
      <c r="S171" s="124"/>
      <c r="T171" s="124" t="s">
        <v>919</v>
      </c>
      <c r="U171" s="124"/>
      <c r="V171" s="124"/>
      <c r="W171" s="124" t="s">
        <v>920</v>
      </c>
      <c r="X171" s="111"/>
    </row>
    <row r="172" customFormat="false" ht="15.2" hidden="false" customHeight="true" outlineLevel="0" collapsed="false">
      <c r="A172" s="111"/>
      <c r="B172" s="125" t="s">
        <v>963</v>
      </c>
      <c r="C172" s="125"/>
      <c r="D172" s="125"/>
      <c r="E172" s="125"/>
      <c r="F172" s="125"/>
      <c r="G172" s="125"/>
      <c r="H172" s="126"/>
      <c r="I172" s="126"/>
      <c r="J172" s="126"/>
      <c r="K172" s="127" t="n">
        <v>0.85</v>
      </c>
      <c r="L172" s="127"/>
      <c r="M172" s="127"/>
      <c r="N172" s="127" t="n">
        <v>1.2</v>
      </c>
      <c r="O172" s="127"/>
      <c r="P172" s="127"/>
      <c r="Q172" s="127"/>
      <c r="R172" s="127"/>
      <c r="S172" s="127"/>
      <c r="T172" s="127" t="n">
        <v>1.02</v>
      </c>
      <c r="U172" s="127"/>
      <c r="V172" s="127"/>
      <c r="W172" s="116"/>
      <c r="X172" s="111"/>
    </row>
    <row r="173" customFormat="false" ht="21.4" hidden="false" customHeight="true" outlineLevel="0" collapsed="false">
      <c r="A173" s="111"/>
      <c r="B173" s="133" t="s">
        <v>964</v>
      </c>
      <c r="C173" s="133"/>
      <c r="D173" s="133"/>
      <c r="E173" s="133"/>
      <c r="F173" s="133"/>
      <c r="G173" s="133"/>
      <c r="H173" s="134" t="n">
        <v>2</v>
      </c>
      <c r="I173" s="134"/>
      <c r="J173" s="134"/>
      <c r="K173" s="135" t="n">
        <v>0.85</v>
      </c>
      <c r="L173" s="135"/>
      <c r="M173" s="135"/>
      <c r="N173" s="135" t="n">
        <v>0.12</v>
      </c>
      <c r="O173" s="135"/>
      <c r="P173" s="135"/>
      <c r="Q173" s="135"/>
      <c r="R173" s="135"/>
      <c r="S173" s="135"/>
      <c r="T173" s="135" t="n">
        <v>0.2</v>
      </c>
      <c r="U173" s="135"/>
      <c r="V173" s="135"/>
      <c r="W173" s="111"/>
      <c r="X173" s="111"/>
    </row>
    <row r="174" customFormat="false" ht="21.4" hidden="false" customHeight="true" outlineLevel="0" collapsed="false">
      <c r="A174" s="111"/>
      <c r="B174" s="133" t="s">
        <v>965</v>
      </c>
      <c r="C174" s="133"/>
      <c r="D174" s="133"/>
      <c r="E174" s="133"/>
      <c r="F174" s="133"/>
      <c r="G174" s="133"/>
      <c r="H174" s="134" t="n">
        <v>2</v>
      </c>
      <c r="I174" s="134"/>
      <c r="J174" s="134"/>
      <c r="K174" s="135" t="n">
        <v>1.2</v>
      </c>
      <c r="L174" s="135"/>
      <c r="M174" s="135"/>
      <c r="N174" s="135" t="n">
        <v>0.12</v>
      </c>
      <c r="O174" s="135"/>
      <c r="P174" s="135"/>
      <c r="Q174" s="135"/>
      <c r="R174" s="135"/>
      <c r="S174" s="135"/>
      <c r="T174" s="135" t="n">
        <v>0.29</v>
      </c>
      <c r="U174" s="135"/>
      <c r="V174" s="135"/>
      <c r="W174" s="111"/>
      <c r="X174" s="111"/>
    </row>
    <row r="175" customFormat="false" ht="21.4" hidden="false" customHeight="true" outlineLevel="0" collapsed="false">
      <c r="A175" s="111"/>
      <c r="B175" s="133" t="s">
        <v>966</v>
      </c>
      <c r="C175" s="133"/>
      <c r="D175" s="133"/>
      <c r="E175" s="133"/>
      <c r="F175" s="133"/>
      <c r="G175" s="133"/>
      <c r="H175" s="134" t="n">
        <v>10</v>
      </c>
      <c r="I175" s="134"/>
      <c r="J175" s="134"/>
      <c r="K175" s="135" t="n">
        <v>0.2</v>
      </c>
      <c r="L175" s="135"/>
      <c r="M175" s="135"/>
      <c r="N175" s="135" t="n">
        <v>0.2</v>
      </c>
      <c r="O175" s="135"/>
      <c r="P175" s="135"/>
      <c r="Q175" s="135"/>
      <c r="R175" s="135"/>
      <c r="S175" s="135"/>
      <c r="T175" s="135" t="n">
        <v>0.4</v>
      </c>
      <c r="U175" s="135"/>
      <c r="V175" s="135"/>
      <c r="W175" s="111"/>
      <c r="X175" s="111"/>
    </row>
    <row r="176" customFormat="false" ht="21.4" hidden="false" customHeight="true" outlineLevel="0" collapsed="false">
      <c r="A176" s="111"/>
      <c r="B176" s="133" t="s">
        <v>967</v>
      </c>
      <c r="C176" s="133"/>
      <c r="D176" s="133"/>
      <c r="E176" s="133"/>
      <c r="F176" s="133"/>
      <c r="G176" s="133"/>
      <c r="H176" s="134" t="n">
        <v>40</v>
      </c>
      <c r="I176" s="134"/>
      <c r="J176" s="134"/>
      <c r="K176" s="135" t="n">
        <v>0.2</v>
      </c>
      <c r="L176" s="135"/>
      <c r="M176" s="135"/>
      <c r="N176" s="135"/>
      <c r="O176" s="135"/>
      <c r="P176" s="135"/>
      <c r="Q176" s="135" t="n">
        <v>0.3</v>
      </c>
      <c r="R176" s="135"/>
      <c r="S176" s="135"/>
      <c r="T176" s="136" t="n">
        <v>2.4</v>
      </c>
      <c r="U176" s="136"/>
      <c r="V176" s="136"/>
      <c r="W176" s="111"/>
      <c r="X176" s="111"/>
    </row>
    <row r="177" customFormat="false" ht="15.2" hidden="false" customHeight="true" outlineLevel="0" collapsed="false">
      <c r="A177" s="111"/>
      <c r="B177" s="129"/>
      <c r="C177" s="129"/>
      <c r="D177" s="129"/>
      <c r="E177" s="130"/>
      <c r="F177" s="130"/>
      <c r="G177" s="130"/>
      <c r="H177" s="130"/>
      <c r="I177" s="130"/>
      <c r="J177" s="130"/>
      <c r="K177" s="131"/>
      <c r="L177" s="131"/>
      <c r="M177" s="131"/>
      <c r="N177" s="131"/>
      <c r="O177" s="131"/>
      <c r="P177" s="131"/>
      <c r="Q177" s="131"/>
      <c r="R177" s="131"/>
      <c r="S177" s="131"/>
      <c r="T177" s="132" t="n">
        <v>4.31</v>
      </c>
      <c r="U177" s="132"/>
      <c r="V177" s="132"/>
      <c r="W177" s="131" t="n">
        <v>4.31</v>
      </c>
      <c r="X177" s="111"/>
    </row>
    <row r="178" customFormat="false" ht="15.4" hidden="false" customHeight="true" outlineLevel="0" collapsed="false">
      <c r="A178" s="111"/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7" t="s">
        <v>935</v>
      </c>
      <c r="Q178" s="117"/>
      <c r="R178" s="117"/>
      <c r="S178" s="117"/>
      <c r="T178" s="117"/>
      <c r="U178" s="117"/>
      <c r="V178" s="117"/>
      <c r="W178" s="118" t="n">
        <v>4.31</v>
      </c>
      <c r="X178" s="111"/>
    </row>
    <row r="179" customFormat="false" ht="22.15" hidden="false" customHeight="true" outlineLevel="0" collapsed="false">
      <c r="A179" s="112" t="s">
        <v>191</v>
      </c>
      <c r="B179" s="112"/>
      <c r="C179" s="121" t="s">
        <v>49</v>
      </c>
      <c r="D179" s="122" t="s">
        <v>193</v>
      </c>
      <c r="E179" s="122"/>
      <c r="F179" s="122"/>
      <c r="G179" s="122"/>
      <c r="H179" s="122"/>
      <c r="I179" s="122"/>
      <c r="J179" s="122"/>
      <c r="K179" s="122"/>
      <c r="L179" s="122"/>
      <c r="M179" s="122"/>
      <c r="N179" s="122"/>
      <c r="O179" s="122"/>
      <c r="P179" s="122"/>
      <c r="Q179" s="122"/>
      <c r="R179" s="122"/>
      <c r="S179" s="122"/>
      <c r="T179" s="122"/>
      <c r="U179" s="122"/>
      <c r="V179" s="122"/>
      <c r="W179" s="111"/>
      <c r="X179" s="111"/>
    </row>
    <row r="180" customFormat="false" ht="15.2" hidden="false" customHeight="true" outlineLevel="0" collapsed="false">
      <c r="A180" s="111"/>
      <c r="B180" s="123"/>
      <c r="C180" s="123"/>
      <c r="D180" s="123"/>
      <c r="E180" s="124" t="s">
        <v>915</v>
      </c>
      <c r="F180" s="124"/>
      <c r="G180" s="124"/>
      <c r="H180" s="124"/>
      <c r="I180" s="124"/>
      <c r="J180" s="124"/>
      <c r="K180" s="124" t="s">
        <v>938</v>
      </c>
      <c r="L180" s="124"/>
      <c r="M180" s="124"/>
      <c r="N180" s="124" t="s">
        <v>917</v>
      </c>
      <c r="O180" s="124"/>
      <c r="P180" s="124"/>
      <c r="Q180" s="124" t="s">
        <v>918</v>
      </c>
      <c r="R180" s="124"/>
      <c r="S180" s="124"/>
      <c r="T180" s="124" t="s">
        <v>919</v>
      </c>
      <c r="U180" s="124"/>
      <c r="V180" s="124"/>
      <c r="W180" s="124" t="s">
        <v>920</v>
      </c>
      <c r="X180" s="111"/>
    </row>
    <row r="181" customFormat="false" ht="15.2" hidden="false" customHeight="true" outlineLevel="0" collapsed="false">
      <c r="A181" s="111"/>
      <c r="B181" s="125" t="s">
        <v>963</v>
      </c>
      <c r="C181" s="125"/>
      <c r="D181" s="125"/>
      <c r="E181" s="125"/>
      <c r="F181" s="125"/>
      <c r="G181" s="125"/>
      <c r="H181" s="126"/>
      <c r="I181" s="126"/>
      <c r="J181" s="126"/>
      <c r="K181" s="127" t="n">
        <v>0.85</v>
      </c>
      <c r="L181" s="127"/>
      <c r="M181" s="127"/>
      <c r="N181" s="127" t="n">
        <v>1.2</v>
      </c>
      <c r="O181" s="127"/>
      <c r="P181" s="127"/>
      <c r="Q181" s="127"/>
      <c r="R181" s="127"/>
      <c r="S181" s="127"/>
      <c r="T181" s="127" t="n">
        <v>1.02</v>
      </c>
      <c r="U181" s="127"/>
      <c r="V181" s="127"/>
      <c r="W181" s="116"/>
      <c r="X181" s="111"/>
    </row>
    <row r="182" customFormat="false" ht="21.4" hidden="false" customHeight="true" outlineLevel="0" collapsed="false">
      <c r="A182" s="111"/>
      <c r="B182" s="133" t="s">
        <v>964</v>
      </c>
      <c r="C182" s="133"/>
      <c r="D182" s="133"/>
      <c r="E182" s="133"/>
      <c r="F182" s="133"/>
      <c r="G182" s="133"/>
      <c r="H182" s="134" t="n">
        <v>2</v>
      </c>
      <c r="I182" s="134"/>
      <c r="J182" s="134"/>
      <c r="K182" s="135" t="n">
        <v>0.85</v>
      </c>
      <c r="L182" s="135"/>
      <c r="M182" s="135"/>
      <c r="N182" s="135" t="n">
        <v>0.12</v>
      </c>
      <c r="O182" s="135"/>
      <c r="P182" s="135"/>
      <c r="Q182" s="135"/>
      <c r="R182" s="135"/>
      <c r="S182" s="135"/>
      <c r="T182" s="135" t="n">
        <v>0.2</v>
      </c>
      <c r="U182" s="135"/>
      <c r="V182" s="135"/>
      <c r="W182" s="111"/>
      <c r="X182" s="111"/>
    </row>
    <row r="183" customFormat="false" ht="21.4" hidden="false" customHeight="true" outlineLevel="0" collapsed="false">
      <c r="A183" s="111"/>
      <c r="B183" s="133" t="s">
        <v>965</v>
      </c>
      <c r="C183" s="133"/>
      <c r="D183" s="133"/>
      <c r="E183" s="133"/>
      <c r="F183" s="133"/>
      <c r="G183" s="133"/>
      <c r="H183" s="134" t="n">
        <v>2</v>
      </c>
      <c r="I183" s="134"/>
      <c r="J183" s="134"/>
      <c r="K183" s="135" t="n">
        <v>1.2</v>
      </c>
      <c r="L183" s="135"/>
      <c r="M183" s="135"/>
      <c r="N183" s="135" t="n">
        <v>0.12</v>
      </c>
      <c r="O183" s="135"/>
      <c r="P183" s="135"/>
      <c r="Q183" s="135"/>
      <c r="R183" s="135"/>
      <c r="S183" s="135"/>
      <c r="T183" s="135" t="n">
        <v>0.29</v>
      </c>
      <c r="U183" s="135"/>
      <c r="V183" s="135"/>
      <c r="W183" s="111"/>
      <c r="X183" s="111"/>
    </row>
    <row r="184" customFormat="false" ht="21.4" hidden="false" customHeight="true" outlineLevel="0" collapsed="false">
      <c r="A184" s="111"/>
      <c r="B184" s="133" t="s">
        <v>966</v>
      </c>
      <c r="C184" s="133"/>
      <c r="D184" s="133"/>
      <c r="E184" s="133"/>
      <c r="F184" s="133"/>
      <c r="G184" s="133"/>
      <c r="H184" s="134" t="n">
        <v>10</v>
      </c>
      <c r="I184" s="134"/>
      <c r="J184" s="134"/>
      <c r="K184" s="135" t="n">
        <v>0.2</v>
      </c>
      <c r="L184" s="135"/>
      <c r="M184" s="135"/>
      <c r="N184" s="135" t="n">
        <v>0.2</v>
      </c>
      <c r="O184" s="135"/>
      <c r="P184" s="135"/>
      <c r="Q184" s="135"/>
      <c r="R184" s="135"/>
      <c r="S184" s="135"/>
      <c r="T184" s="135" t="n">
        <v>0.4</v>
      </c>
      <c r="U184" s="135"/>
      <c r="V184" s="135"/>
      <c r="W184" s="111"/>
      <c r="X184" s="111"/>
    </row>
    <row r="185" customFormat="false" ht="21.4" hidden="false" customHeight="true" outlineLevel="0" collapsed="false">
      <c r="A185" s="111"/>
      <c r="B185" s="133" t="s">
        <v>967</v>
      </c>
      <c r="C185" s="133"/>
      <c r="D185" s="133"/>
      <c r="E185" s="133"/>
      <c r="F185" s="133"/>
      <c r="G185" s="133"/>
      <c r="H185" s="134" t="n">
        <v>40</v>
      </c>
      <c r="I185" s="134"/>
      <c r="J185" s="134"/>
      <c r="K185" s="135" t="n">
        <v>0.2</v>
      </c>
      <c r="L185" s="135"/>
      <c r="M185" s="135"/>
      <c r="N185" s="135"/>
      <c r="O185" s="135"/>
      <c r="P185" s="135"/>
      <c r="Q185" s="135" t="n">
        <v>0.3</v>
      </c>
      <c r="R185" s="135"/>
      <c r="S185" s="135"/>
      <c r="T185" s="136" t="n">
        <v>2.4</v>
      </c>
      <c r="U185" s="136"/>
      <c r="V185" s="136"/>
      <c r="W185" s="111"/>
      <c r="X185" s="111"/>
    </row>
    <row r="186" customFormat="false" ht="15.2" hidden="false" customHeight="true" outlineLevel="0" collapsed="false">
      <c r="A186" s="111"/>
      <c r="B186" s="129"/>
      <c r="C186" s="129"/>
      <c r="D186" s="129"/>
      <c r="E186" s="130"/>
      <c r="F186" s="130"/>
      <c r="G186" s="130"/>
      <c r="H186" s="130"/>
      <c r="I186" s="130"/>
      <c r="J186" s="130"/>
      <c r="K186" s="131"/>
      <c r="L186" s="131"/>
      <c r="M186" s="131"/>
      <c r="N186" s="131"/>
      <c r="O186" s="131"/>
      <c r="P186" s="131"/>
      <c r="Q186" s="131"/>
      <c r="R186" s="131"/>
      <c r="S186" s="131"/>
      <c r="T186" s="132" t="n">
        <v>4.31</v>
      </c>
      <c r="U186" s="132"/>
      <c r="V186" s="132"/>
      <c r="W186" s="131" t="n">
        <v>4.31</v>
      </c>
      <c r="X186" s="111"/>
    </row>
    <row r="187" customFormat="false" ht="15.4" hidden="false" customHeight="true" outlineLevel="0" collapsed="false">
      <c r="A187" s="111"/>
      <c r="B187" s="116"/>
      <c r="C187" s="116"/>
      <c r="D187" s="116"/>
      <c r="E187" s="116"/>
      <c r="F187" s="116"/>
      <c r="G187" s="116"/>
      <c r="H187" s="116"/>
      <c r="I187" s="116"/>
      <c r="J187" s="116"/>
      <c r="K187" s="116"/>
      <c r="L187" s="116"/>
      <c r="M187" s="116"/>
      <c r="N187" s="116"/>
      <c r="O187" s="116"/>
      <c r="P187" s="117" t="s">
        <v>935</v>
      </c>
      <c r="Q187" s="117"/>
      <c r="R187" s="117"/>
      <c r="S187" s="117"/>
      <c r="T187" s="117"/>
      <c r="U187" s="117"/>
      <c r="V187" s="117"/>
      <c r="W187" s="118" t="n">
        <v>4.31</v>
      </c>
      <c r="X187" s="111"/>
    </row>
    <row r="188" customFormat="false" ht="15.4" hidden="false" customHeight="true" outlineLevel="0" collapsed="false">
      <c r="A188" s="112" t="s">
        <v>194</v>
      </c>
      <c r="B188" s="112"/>
      <c r="C188" s="121" t="s">
        <v>49</v>
      </c>
      <c r="D188" s="122" t="s">
        <v>196</v>
      </c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11"/>
      <c r="X188" s="111"/>
    </row>
    <row r="189" customFormat="false" ht="15.2" hidden="false" customHeight="true" outlineLevel="0" collapsed="false">
      <c r="A189" s="111"/>
      <c r="B189" s="123"/>
      <c r="C189" s="123"/>
      <c r="D189" s="123"/>
      <c r="E189" s="124" t="s">
        <v>915</v>
      </c>
      <c r="F189" s="124"/>
      <c r="G189" s="124"/>
      <c r="H189" s="124"/>
      <c r="I189" s="124"/>
      <c r="J189" s="124"/>
      <c r="K189" s="124" t="s">
        <v>938</v>
      </c>
      <c r="L189" s="124"/>
      <c r="M189" s="124"/>
      <c r="N189" s="124" t="s">
        <v>917</v>
      </c>
      <c r="O189" s="124"/>
      <c r="P189" s="124"/>
      <c r="Q189" s="124" t="s">
        <v>918</v>
      </c>
      <c r="R189" s="124"/>
      <c r="S189" s="124"/>
      <c r="T189" s="124" t="s">
        <v>919</v>
      </c>
      <c r="U189" s="124"/>
      <c r="V189" s="124"/>
      <c r="W189" s="124" t="s">
        <v>920</v>
      </c>
      <c r="X189" s="111"/>
    </row>
    <row r="190" customFormat="false" ht="15.2" hidden="false" customHeight="true" outlineLevel="0" collapsed="false">
      <c r="A190" s="111"/>
      <c r="B190" s="125" t="s">
        <v>968</v>
      </c>
      <c r="C190" s="125"/>
      <c r="D190" s="125"/>
      <c r="E190" s="125"/>
      <c r="F190" s="125"/>
      <c r="G190" s="125"/>
      <c r="H190" s="126"/>
      <c r="I190" s="126"/>
      <c r="J190" s="126"/>
      <c r="K190" s="127" t="n">
        <v>0.85</v>
      </c>
      <c r="L190" s="127"/>
      <c r="M190" s="127"/>
      <c r="N190" s="127" t="n">
        <v>1.2</v>
      </c>
      <c r="O190" s="127"/>
      <c r="P190" s="127"/>
      <c r="Q190" s="127"/>
      <c r="R190" s="127"/>
      <c r="S190" s="127"/>
      <c r="T190" s="128" t="n">
        <v>1.02</v>
      </c>
      <c r="U190" s="128"/>
      <c r="V190" s="128"/>
      <c r="W190" s="116"/>
      <c r="X190" s="111"/>
    </row>
    <row r="191" customFormat="false" ht="15.2" hidden="false" customHeight="true" outlineLevel="0" collapsed="false">
      <c r="A191" s="111"/>
      <c r="B191" s="129"/>
      <c r="C191" s="129"/>
      <c r="D191" s="129"/>
      <c r="E191" s="130"/>
      <c r="F191" s="130"/>
      <c r="G191" s="130"/>
      <c r="H191" s="130"/>
      <c r="I191" s="130"/>
      <c r="J191" s="130"/>
      <c r="K191" s="131"/>
      <c r="L191" s="131"/>
      <c r="M191" s="131"/>
      <c r="N191" s="131"/>
      <c r="O191" s="131"/>
      <c r="P191" s="131"/>
      <c r="Q191" s="131"/>
      <c r="R191" s="131"/>
      <c r="S191" s="131"/>
      <c r="T191" s="132" t="n">
        <v>1.02</v>
      </c>
      <c r="U191" s="132"/>
      <c r="V191" s="132"/>
      <c r="W191" s="131" t="n">
        <v>1.02</v>
      </c>
      <c r="X191" s="111"/>
    </row>
    <row r="192" customFormat="false" ht="15.4" hidden="false" customHeight="true" outlineLevel="0" collapsed="false">
      <c r="A192" s="111"/>
      <c r="B192" s="116"/>
      <c r="C192" s="116"/>
      <c r="D192" s="116"/>
      <c r="E192" s="116"/>
      <c r="F192" s="116"/>
      <c r="G192" s="116"/>
      <c r="H192" s="116"/>
      <c r="I192" s="116"/>
      <c r="J192" s="116"/>
      <c r="K192" s="116"/>
      <c r="L192" s="116"/>
      <c r="M192" s="116"/>
      <c r="N192" s="116"/>
      <c r="O192" s="116"/>
      <c r="P192" s="117" t="s">
        <v>935</v>
      </c>
      <c r="Q192" s="117"/>
      <c r="R192" s="117"/>
      <c r="S192" s="117"/>
      <c r="T192" s="117"/>
      <c r="U192" s="117"/>
      <c r="V192" s="117"/>
      <c r="W192" s="118" t="n">
        <v>1.02</v>
      </c>
      <c r="X192" s="111"/>
    </row>
    <row r="193" customFormat="false" ht="22.15" hidden="false" customHeight="true" outlineLevel="0" collapsed="false">
      <c r="A193" s="112" t="s">
        <v>197</v>
      </c>
      <c r="B193" s="112"/>
      <c r="C193" s="121" t="s">
        <v>49</v>
      </c>
      <c r="D193" s="122" t="s">
        <v>199</v>
      </c>
      <c r="E193" s="122"/>
      <c r="F193" s="122"/>
      <c r="G193" s="122"/>
      <c r="H193" s="122"/>
      <c r="I193" s="122"/>
      <c r="J193" s="122"/>
      <c r="K193" s="122"/>
      <c r="L193" s="122"/>
      <c r="M193" s="122"/>
      <c r="N193" s="122"/>
      <c r="O193" s="122"/>
      <c r="P193" s="122"/>
      <c r="Q193" s="122"/>
      <c r="R193" s="122"/>
      <c r="S193" s="122"/>
      <c r="T193" s="122"/>
      <c r="U193" s="122"/>
      <c r="V193" s="122"/>
      <c r="W193" s="111"/>
      <c r="X193" s="111"/>
    </row>
    <row r="194" customFormat="false" ht="15.2" hidden="false" customHeight="true" outlineLevel="0" collapsed="false">
      <c r="A194" s="111"/>
      <c r="B194" s="123"/>
      <c r="C194" s="123"/>
      <c r="D194" s="123"/>
      <c r="E194" s="124" t="s">
        <v>969</v>
      </c>
      <c r="F194" s="124"/>
      <c r="G194" s="124"/>
      <c r="H194" s="124"/>
      <c r="I194" s="124"/>
      <c r="J194" s="124"/>
      <c r="K194" s="124" t="s">
        <v>970</v>
      </c>
      <c r="L194" s="124"/>
      <c r="M194" s="124"/>
      <c r="N194" s="124" t="s">
        <v>916</v>
      </c>
      <c r="O194" s="124"/>
      <c r="P194" s="124"/>
      <c r="Q194" s="124" t="s">
        <v>932</v>
      </c>
      <c r="R194" s="124"/>
      <c r="S194" s="124"/>
      <c r="T194" s="124" t="s">
        <v>919</v>
      </c>
      <c r="U194" s="124"/>
      <c r="V194" s="124"/>
      <c r="W194" s="124" t="s">
        <v>920</v>
      </c>
      <c r="X194" s="111"/>
    </row>
    <row r="195" customFormat="false" ht="21.4" hidden="false" customHeight="true" outlineLevel="0" collapsed="false">
      <c r="A195" s="111"/>
      <c r="B195" s="125" t="s">
        <v>971</v>
      </c>
      <c r="C195" s="125"/>
      <c r="D195" s="125"/>
      <c r="E195" s="125"/>
      <c r="F195" s="125"/>
      <c r="G195" s="125"/>
      <c r="H195" s="126" t="n">
        <v>0.075</v>
      </c>
      <c r="I195" s="126"/>
      <c r="J195" s="126"/>
      <c r="K195" s="127" t="n">
        <v>15</v>
      </c>
      <c r="L195" s="127"/>
      <c r="M195" s="127"/>
      <c r="N195" s="127"/>
      <c r="O195" s="127"/>
      <c r="P195" s="127"/>
      <c r="Q195" s="127"/>
      <c r="R195" s="127"/>
      <c r="S195" s="127"/>
      <c r="T195" s="127" t="n">
        <v>3.53</v>
      </c>
      <c r="U195" s="127"/>
      <c r="V195" s="127"/>
      <c r="W195" s="116"/>
      <c r="X195" s="111"/>
    </row>
    <row r="196" customFormat="false" ht="21.4" hidden="false" customHeight="true" outlineLevel="0" collapsed="false">
      <c r="A196" s="111"/>
      <c r="B196" s="133" t="s">
        <v>972</v>
      </c>
      <c r="C196" s="133"/>
      <c r="D196" s="133"/>
      <c r="E196" s="133"/>
      <c r="F196" s="133"/>
      <c r="G196" s="133"/>
      <c r="H196" s="134" t="n">
        <v>0.05</v>
      </c>
      <c r="I196" s="134"/>
      <c r="J196" s="134"/>
      <c r="K196" s="135" t="n">
        <v>9</v>
      </c>
      <c r="L196" s="135"/>
      <c r="M196" s="135"/>
      <c r="N196" s="135"/>
      <c r="O196" s="135"/>
      <c r="P196" s="135"/>
      <c r="Q196" s="135"/>
      <c r="R196" s="135"/>
      <c r="S196" s="135"/>
      <c r="T196" s="135" t="n">
        <v>1.41</v>
      </c>
      <c r="U196" s="135"/>
      <c r="V196" s="135"/>
      <c r="W196" s="111"/>
      <c r="X196" s="111"/>
    </row>
    <row r="197" customFormat="false" ht="21.4" hidden="false" customHeight="true" outlineLevel="0" collapsed="false">
      <c r="A197" s="111"/>
      <c r="B197" s="133" t="s">
        <v>973</v>
      </c>
      <c r="C197" s="133"/>
      <c r="D197" s="133"/>
      <c r="E197" s="133"/>
      <c r="F197" s="133"/>
      <c r="G197" s="133"/>
      <c r="H197" s="134" t="n">
        <v>0.032</v>
      </c>
      <c r="I197" s="134"/>
      <c r="J197" s="134"/>
      <c r="K197" s="135" t="n">
        <v>2</v>
      </c>
      <c r="L197" s="135"/>
      <c r="M197" s="135"/>
      <c r="N197" s="135"/>
      <c r="O197" s="135"/>
      <c r="P197" s="135"/>
      <c r="Q197" s="135"/>
      <c r="R197" s="135"/>
      <c r="S197" s="135"/>
      <c r="T197" s="136" t="n">
        <v>0.2</v>
      </c>
      <c r="U197" s="136"/>
      <c r="V197" s="136"/>
      <c r="W197" s="111"/>
      <c r="X197" s="111"/>
    </row>
    <row r="198" customFormat="false" ht="15.2" hidden="false" customHeight="true" outlineLevel="0" collapsed="false">
      <c r="A198" s="111"/>
      <c r="B198" s="129"/>
      <c r="C198" s="129"/>
      <c r="D198" s="129"/>
      <c r="E198" s="130"/>
      <c r="F198" s="130"/>
      <c r="G198" s="130"/>
      <c r="H198" s="130"/>
      <c r="I198" s="130"/>
      <c r="J198" s="130"/>
      <c r="K198" s="131"/>
      <c r="L198" s="131"/>
      <c r="M198" s="131"/>
      <c r="N198" s="131"/>
      <c r="O198" s="131"/>
      <c r="P198" s="131"/>
      <c r="Q198" s="131"/>
      <c r="R198" s="131"/>
      <c r="S198" s="131"/>
      <c r="T198" s="132" t="n">
        <v>5.14</v>
      </c>
      <c r="U198" s="132"/>
      <c r="V198" s="132"/>
      <c r="W198" s="131" t="n">
        <v>5.14</v>
      </c>
      <c r="X198" s="111"/>
    </row>
    <row r="199" customFormat="false" ht="15.4" hidden="false" customHeight="true" outlineLevel="0" collapsed="false">
      <c r="A199" s="111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  <c r="O199" s="116"/>
      <c r="P199" s="117" t="s">
        <v>935</v>
      </c>
      <c r="Q199" s="117"/>
      <c r="R199" s="117"/>
      <c r="S199" s="117"/>
      <c r="T199" s="117"/>
      <c r="U199" s="117"/>
      <c r="V199" s="117"/>
      <c r="W199" s="118" t="n">
        <v>5.14</v>
      </c>
      <c r="X199" s="111"/>
    </row>
    <row r="200" customFormat="false" ht="22.15" hidden="false" customHeight="true" outlineLevel="0" collapsed="false">
      <c r="A200" s="112" t="s">
        <v>200</v>
      </c>
      <c r="B200" s="112"/>
      <c r="C200" s="121" t="s">
        <v>49</v>
      </c>
      <c r="D200" s="122" t="s">
        <v>202</v>
      </c>
      <c r="E200" s="122"/>
      <c r="F200" s="122"/>
      <c r="G200" s="122"/>
      <c r="H200" s="122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22"/>
      <c r="T200" s="122"/>
      <c r="U200" s="122"/>
      <c r="V200" s="122"/>
      <c r="W200" s="111"/>
      <c r="X200" s="111"/>
    </row>
    <row r="201" customFormat="false" ht="15.2" hidden="false" customHeight="true" outlineLevel="0" collapsed="false">
      <c r="A201" s="111"/>
      <c r="B201" s="123"/>
      <c r="C201" s="123"/>
      <c r="D201" s="123"/>
      <c r="E201" s="124" t="s">
        <v>916</v>
      </c>
      <c r="F201" s="124"/>
      <c r="G201" s="124"/>
      <c r="H201" s="124"/>
      <c r="I201" s="124"/>
      <c r="J201" s="124"/>
      <c r="K201" s="124" t="s">
        <v>916</v>
      </c>
      <c r="L201" s="124"/>
      <c r="M201" s="124"/>
      <c r="N201" s="124" t="s">
        <v>916</v>
      </c>
      <c r="O201" s="124"/>
      <c r="P201" s="124"/>
      <c r="Q201" s="124" t="s">
        <v>932</v>
      </c>
      <c r="R201" s="124"/>
      <c r="S201" s="124"/>
      <c r="T201" s="124" t="s">
        <v>919</v>
      </c>
      <c r="U201" s="124"/>
      <c r="V201" s="124"/>
      <c r="W201" s="124" t="s">
        <v>920</v>
      </c>
      <c r="X201" s="111"/>
    </row>
    <row r="202" customFormat="false" ht="21.4" hidden="false" customHeight="true" outlineLevel="0" collapsed="false">
      <c r="A202" s="111"/>
      <c r="B202" s="125" t="s">
        <v>971</v>
      </c>
      <c r="C202" s="125"/>
      <c r="D202" s="125"/>
      <c r="E202" s="125"/>
      <c r="F202" s="125"/>
      <c r="G202" s="125"/>
      <c r="H202" s="126" t="n">
        <v>0.075</v>
      </c>
      <c r="I202" s="126"/>
      <c r="J202" s="126"/>
      <c r="K202" s="127" t="n">
        <v>15</v>
      </c>
      <c r="L202" s="127"/>
      <c r="M202" s="127"/>
      <c r="N202" s="127"/>
      <c r="O202" s="127"/>
      <c r="P202" s="127"/>
      <c r="Q202" s="127"/>
      <c r="R202" s="127"/>
      <c r="S202" s="127"/>
      <c r="T202" s="127" t="n">
        <v>3.53</v>
      </c>
      <c r="U202" s="127"/>
      <c r="V202" s="127"/>
      <c r="W202" s="116"/>
      <c r="X202" s="111"/>
    </row>
    <row r="203" customFormat="false" ht="21.4" hidden="false" customHeight="true" outlineLevel="0" collapsed="false">
      <c r="A203" s="111"/>
      <c r="B203" s="133" t="s">
        <v>972</v>
      </c>
      <c r="C203" s="133"/>
      <c r="D203" s="133"/>
      <c r="E203" s="133"/>
      <c r="F203" s="133"/>
      <c r="G203" s="133"/>
      <c r="H203" s="134" t="n">
        <v>0.05</v>
      </c>
      <c r="I203" s="134"/>
      <c r="J203" s="134"/>
      <c r="K203" s="135" t="n">
        <v>9</v>
      </c>
      <c r="L203" s="135"/>
      <c r="M203" s="135"/>
      <c r="N203" s="135"/>
      <c r="O203" s="135"/>
      <c r="P203" s="135"/>
      <c r="Q203" s="135"/>
      <c r="R203" s="135"/>
      <c r="S203" s="135"/>
      <c r="T203" s="135" t="n">
        <v>1.41</v>
      </c>
      <c r="U203" s="135"/>
      <c r="V203" s="135"/>
      <c r="W203" s="111"/>
      <c r="X203" s="111"/>
    </row>
    <row r="204" customFormat="false" ht="21.4" hidden="false" customHeight="true" outlineLevel="0" collapsed="false">
      <c r="A204" s="111"/>
      <c r="B204" s="133" t="s">
        <v>973</v>
      </c>
      <c r="C204" s="133"/>
      <c r="D204" s="133"/>
      <c r="E204" s="133"/>
      <c r="F204" s="133"/>
      <c r="G204" s="133"/>
      <c r="H204" s="134" t="n">
        <v>0.032</v>
      </c>
      <c r="I204" s="134"/>
      <c r="J204" s="134"/>
      <c r="K204" s="135" t="n">
        <v>2</v>
      </c>
      <c r="L204" s="135"/>
      <c r="M204" s="135"/>
      <c r="N204" s="135"/>
      <c r="O204" s="135"/>
      <c r="P204" s="135"/>
      <c r="Q204" s="135"/>
      <c r="R204" s="135"/>
      <c r="S204" s="135"/>
      <c r="T204" s="136" t="n">
        <v>0.2</v>
      </c>
      <c r="U204" s="136"/>
      <c r="V204" s="136"/>
      <c r="W204" s="111"/>
      <c r="X204" s="111"/>
    </row>
    <row r="205" customFormat="false" ht="15.2" hidden="false" customHeight="true" outlineLevel="0" collapsed="false">
      <c r="A205" s="111"/>
      <c r="B205" s="129"/>
      <c r="C205" s="129"/>
      <c r="D205" s="129"/>
      <c r="E205" s="130"/>
      <c r="F205" s="130"/>
      <c r="G205" s="130"/>
      <c r="H205" s="130"/>
      <c r="I205" s="130"/>
      <c r="J205" s="130"/>
      <c r="K205" s="131"/>
      <c r="L205" s="131"/>
      <c r="M205" s="131"/>
      <c r="N205" s="131"/>
      <c r="O205" s="131"/>
      <c r="P205" s="131"/>
      <c r="Q205" s="131"/>
      <c r="R205" s="131"/>
      <c r="S205" s="131"/>
      <c r="T205" s="132" t="n">
        <v>5.14</v>
      </c>
      <c r="U205" s="132"/>
      <c r="V205" s="132"/>
      <c r="W205" s="131" t="n">
        <v>5.14</v>
      </c>
      <c r="X205" s="111"/>
    </row>
    <row r="206" customFormat="false" ht="15.4" hidden="false" customHeight="true" outlineLevel="0" collapsed="false">
      <c r="A206" s="111"/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  <c r="O206" s="116"/>
      <c r="P206" s="117" t="s">
        <v>935</v>
      </c>
      <c r="Q206" s="117"/>
      <c r="R206" s="117"/>
      <c r="S206" s="117"/>
      <c r="T206" s="117"/>
      <c r="U206" s="117"/>
      <c r="V206" s="117"/>
      <c r="W206" s="118" t="n">
        <v>5.14</v>
      </c>
      <c r="X206" s="111"/>
    </row>
    <row r="207" customFormat="false" ht="22.15" hidden="false" customHeight="true" outlineLevel="0" collapsed="false">
      <c r="A207" s="112" t="s">
        <v>203</v>
      </c>
      <c r="B207" s="112"/>
      <c r="C207" s="113" t="s">
        <v>911</v>
      </c>
      <c r="D207" s="114" t="s">
        <v>205</v>
      </c>
      <c r="E207" s="114"/>
      <c r="F207" s="114"/>
      <c r="G207" s="114"/>
      <c r="H207" s="114"/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115"/>
      <c r="X207" s="111"/>
    </row>
    <row r="208" customFormat="false" ht="15.4" hidden="false" customHeight="true" outlineLevel="0" collapsed="false">
      <c r="A208" s="111"/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7" t="s">
        <v>912</v>
      </c>
      <c r="Q208" s="117"/>
      <c r="R208" s="117"/>
      <c r="S208" s="117"/>
      <c r="T208" s="117"/>
      <c r="U208" s="117"/>
      <c r="V208" s="117"/>
      <c r="W208" s="118" t="n">
        <v>1</v>
      </c>
      <c r="X208" s="111"/>
    </row>
    <row r="209" customFormat="false" ht="15.4" hidden="false" customHeight="true" outlineLevel="0" collapsed="false">
      <c r="A209" s="112" t="s">
        <v>206</v>
      </c>
      <c r="B209" s="112"/>
      <c r="C209" s="113" t="s">
        <v>911</v>
      </c>
      <c r="D209" s="114" t="s">
        <v>208</v>
      </c>
      <c r="E209" s="114"/>
      <c r="F209" s="114"/>
      <c r="G209" s="114"/>
      <c r="H209" s="114"/>
      <c r="I209" s="114"/>
      <c r="J209" s="114"/>
      <c r="K209" s="114"/>
      <c r="L209" s="114"/>
      <c r="M209" s="114"/>
      <c r="N209" s="114"/>
      <c r="O209" s="114"/>
      <c r="P209" s="114"/>
      <c r="Q209" s="114"/>
      <c r="R209" s="114"/>
      <c r="S209" s="114"/>
      <c r="T209" s="114"/>
      <c r="U209" s="114"/>
      <c r="V209" s="114"/>
      <c r="W209" s="115"/>
      <c r="X209" s="111"/>
    </row>
    <row r="210" customFormat="false" ht="15.4" hidden="false" customHeight="true" outlineLevel="0" collapsed="false">
      <c r="A210" s="111"/>
      <c r="B210" s="116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  <c r="M210" s="116"/>
      <c r="N210" s="116"/>
      <c r="O210" s="116"/>
      <c r="P210" s="117" t="s">
        <v>912</v>
      </c>
      <c r="Q210" s="117"/>
      <c r="R210" s="117"/>
      <c r="S210" s="117"/>
      <c r="T210" s="117"/>
      <c r="U210" s="117"/>
      <c r="V210" s="117"/>
      <c r="W210" s="118" t="n">
        <v>1</v>
      </c>
      <c r="X210" s="111"/>
    </row>
    <row r="211" customFormat="false" ht="22.15" hidden="false" customHeight="true" outlineLevel="0" collapsed="false">
      <c r="A211" s="112" t="s">
        <v>209</v>
      </c>
      <c r="B211" s="112"/>
      <c r="C211" s="113" t="s">
        <v>45</v>
      </c>
      <c r="D211" s="114" t="s">
        <v>211</v>
      </c>
      <c r="E211" s="114"/>
      <c r="F211" s="114"/>
      <c r="G211" s="114"/>
      <c r="H211" s="114"/>
      <c r="I211" s="114"/>
      <c r="J211" s="114"/>
      <c r="K211" s="114"/>
      <c r="L211" s="114"/>
      <c r="M211" s="114"/>
      <c r="N211" s="114"/>
      <c r="O211" s="114"/>
      <c r="P211" s="114"/>
      <c r="Q211" s="114"/>
      <c r="R211" s="114"/>
      <c r="S211" s="114"/>
      <c r="T211" s="114"/>
      <c r="U211" s="114"/>
      <c r="V211" s="114"/>
      <c r="W211" s="115"/>
      <c r="X211" s="111"/>
    </row>
    <row r="212" customFormat="false" ht="15.4" hidden="false" customHeight="true" outlineLevel="0" collapsed="false">
      <c r="A212" s="11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  <c r="O212" s="116"/>
      <c r="P212" s="117" t="s">
        <v>931</v>
      </c>
      <c r="Q212" s="117"/>
      <c r="R212" s="117"/>
      <c r="S212" s="117"/>
      <c r="T212" s="117"/>
      <c r="U212" s="117"/>
      <c r="V212" s="117"/>
      <c r="W212" s="118" t="n">
        <v>9</v>
      </c>
      <c r="X212" s="111"/>
    </row>
    <row r="213" customFormat="false" ht="22.15" hidden="false" customHeight="true" outlineLevel="0" collapsed="false">
      <c r="A213" s="112" t="s">
        <v>212</v>
      </c>
      <c r="B213" s="112"/>
      <c r="C213" s="113" t="s">
        <v>911</v>
      </c>
      <c r="D213" s="114" t="s">
        <v>214</v>
      </c>
      <c r="E213" s="114"/>
      <c r="F213" s="114"/>
      <c r="G213" s="114"/>
      <c r="H213" s="114"/>
      <c r="I213" s="114"/>
      <c r="J213" s="114"/>
      <c r="K213" s="114"/>
      <c r="L213" s="114"/>
      <c r="M213" s="114"/>
      <c r="N213" s="114"/>
      <c r="O213" s="114"/>
      <c r="P213" s="114"/>
      <c r="Q213" s="114"/>
      <c r="R213" s="114"/>
      <c r="S213" s="114"/>
      <c r="T213" s="114"/>
      <c r="U213" s="114"/>
      <c r="V213" s="114"/>
      <c r="W213" s="115"/>
      <c r="X213" s="111"/>
    </row>
    <row r="214" customFormat="false" ht="15.4" hidden="false" customHeight="true" outlineLevel="0" collapsed="false">
      <c r="A214" s="111"/>
      <c r="B214" s="116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  <c r="M214" s="116"/>
      <c r="N214" s="116"/>
      <c r="O214" s="116"/>
      <c r="P214" s="117" t="s">
        <v>912</v>
      </c>
      <c r="Q214" s="117"/>
      <c r="R214" s="117"/>
      <c r="S214" s="117"/>
      <c r="T214" s="117"/>
      <c r="U214" s="117"/>
      <c r="V214" s="117"/>
      <c r="W214" s="118" t="n">
        <v>3</v>
      </c>
      <c r="X214" s="111"/>
    </row>
    <row r="215" customFormat="false" ht="22.15" hidden="false" customHeight="true" outlineLevel="0" collapsed="false">
      <c r="A215" s="112" t="s">
        <v>215</v>
      </c>
      <c r="B215" s="112"/>
      <c r="C215" s="113" t="s">
        <v>911</v>
      </c>
      <c r="D215" s="114" t="s">
        <v>217</v>
      </c>
      <c r="E215" s="114"/>
      <c r="F215" s="114"/>
      <c r="G215" s="114"/>
      <c r="H215" s="114"/>
      <c r="I215" s="114"/>
      <c r="J215" s="114"/>
      <c r="K215" s="114"/>
      <c r="L215" s="114"/>
      <c r="M215" s="114"/>
      <c r="N215" s="114"/>
      <c r="O215" s="114"/>
      <c r="P215" s="114"/>
      <c r="Q215" s="114"/>
      <c r="R215" s="114"/>
      <c r="S215" s="114"/>
      <c r="T215" s="114"/>
      <c r="U215" s="114"/>
      <c r="V215" s="114"/>
      <c r="W215" s="115"/>
      <c r="X215" s="111"/>
    </row>
    <row r="216" customFormat="false" ht="15.4" hidden="false" customHeight="true" outlineLevel="0" collapsed="false">
      <c r="A216" s="111"/>
      <c r="B216" s="116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7" t="s">
        <v>912</v>
      </c>
      <c r="Q216" s="117"/>
      <c r="R216" s="117"/>
      <c r="S216" s="117"/>
      <c r="T216" s="117"/>
      <c r="U216" s="117"/>
      <c r="V216" s="117"/>
      <c r="W216" s="118" t="n">
        <v>6</v>
      </c>
      <c r="X216" s="111"/>
    </row>
    <row r="217" customFormat="false" ht="22.15" hidden="false" customHeight="true" outlineLevel="0" collapsed="false">
      <c r="A217" s="112" t="s">
        <v>218</v>
      </c>
      <c r="B217" s="112"/>
      <c r="C217" s="113" t="s">
        <v>45</v>
      </c>
      <c r="D217" s="114" t="s">
        <v>220</v>
      </c>
      <c r="E217" s="114"/>
      <c r="F217" s="114"/>
      <c r="G217" s="114"/>
      <c r="H217" s="114"/>
      <c r="I217" s="114"/>
      <c r="J217" s="114"/>
      <c r="K217" s="114"/>
      <c r="L217" s="114"/>
      <c r="M217" s="114"/>
      <c r="N217" s="114"/>
      <c r="O217" s="114"/>
      <c r="P217" s="114"/>
      <c r="Q217" s="114"/>
      <c r="R217" s="114"/>
      <c r="S217" s="114"/>
      <c r="T217" s="114"/>
      <c r="U217" s="114"/>
      <c r="V217" s="114"/>
      <c r="W217" s="115"/>
      <c r="X217" s="111"/>
    </row>
    <row r="218" customFormat="false" ht="15.4" hidden="false" customHeight="true" outlineLevel="0" collapsed="false">
      <c r="A218" s="111"/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16"/>
      <c r="O218" s="116"/>
      <c r="P218" s="117" t="s">
        <v>931</v>
      </c>
      <c r="Q218" s="117"/>
      <c r="R218" s="117"/>
      <c r="S218" s="117"/>
      <c r="T218" s="117"/>
      <c r="U218" s="117"/>
      <c r="V218" s="117"/>
      <c r="W218" s="118" t="n">
        <v>10</v>
      </c>
      <c r="X218" s="111"/>
    </row>
    <row r="219" customFormat="false" ht="15.4" hidden="false" customHeight="true" outlineLevel="0" collapsed="false">
      <c r="A219" s="112" t="s">
        <v>221</v>
      </c>
      <c r="B219" s="112"/>
      <c r="C219" s="113" t="s">
        <v>911</v>
      </c>
      <c r="D219" s="114" t="s">
        <v>636</v>
      </c>
      <c r="E219" s="114"/>
      <c r="F219" s="114"/>
      <c r="G219" s="114"/>
      <c r="H219" s="114"/>
      <c r="I219" s="114"/>
      <c r="J219" s="114"/>
      <c r="K219" s="114"/>
      <c r="L219" s="114"/>
      <c r="M219" s="114"/>
      <c r="N219" s="114"/>
      <c r="O219" s="114"/>
      <c r="P219" s="114"/>
      <c r="Q219" s="114"/>
      <c r="R219" s="114"/>
      <c r="S219" s="114"/>
      <c r="T219" s="114"/>
      <c r="U219" s="114"/>
      <c r="V219" s="114"/>
      <c r="W219" s="115"/>
      <c r="X219" s="111"/>
    </row>
    <row r="220" customFormat="false" ht="15.4" hidden="false" customHeight="true" outlineLevel="0" collapsed="false">
      <c r="A220" s="111"/>
      <c r="B220" s="116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  <c r="M220" s="116"/>
      <c r="N220" s="116"/>
      <c r="O220" s="116"/>
      <c r="P220" s="117" t="s">
        <v>912</v>
      </c>
      <c r="Q220" s="117"/>
      <c r="R220" s="117"/>
      <c r="S220" s="117"/>
      <c r="T220" s="117"/>
      <c r="U220" s="117"/>
      <c r="V220" s="117"/>
      <c r="W220" s="118" t="n">
        <v>10</v>
      </c>
      <c r="X220" s="111"/>
    </row>
    <row r="221" customFormat="false" ht="22.15" hidden="false" customHeight="true" outlineLevel="0" collapsed="false">
      <c r="A221" s="112" t="s">
        <v>224</v>
      </c>
      <c r="B221" s="112"/>
      <c r="C221" s="113" t="s">
        <v>911</v>
      </c>
      <c r="D221" s="114" t="s">
        <v>226</v>
      </c>
      <c r="E221" s="114"/>
      <c r="F221" s="114"/>
      <c r="G221" s="114"/>
      <c r="H221" s="114"/>
      <c r="I221" s="114"/>
      <c r="J221" s="114"/>
      <c r="K221" s="114"/>
      <c r="L221" s="114"/>
      <c r="M221" s="114"/>
      <c r="N221" s="114"/>
      <c r="O221" s="114"/>
      <c r="P221" s="114"/>
      <c r="Q221" s="114"/>
      <c r="R221" s="114"/>
      <c r="S221" s="114"/>
      <c r="T221" s="114"/>
      <c r="U221" s="114"/>
      <c r="V221" s="114"/>
      <c r="W221" s="115"/>
      <c r="X221" s="111"/>
    </row>
    <row r="222" customFormat="false" ht="15.4" hidden="false" customHeight="true" outlineLevel="0" collapsed="false">
      <c r="A222" s="111"/>
      <c r="B222" s="116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  <c r="M222" s="116"/>
      <c r="N222" s="116"/>
      <c r="O222" s="116"/>
      <c r="P222" s="117" t="s">
        <v>912</v>
      </c>
      <c r="Q222" s="117"/>
      <c r="R222" s="117"/>
      <c r="S222" s="117"/>
      <c r="T222" s="117"/>
      <c r="U222" s="117"/>
      <c r="V222" s="117"/>
      <c r="W222" s="118" t="n">
        <v>4</v>
      </c>
      <c r="X222" s="111"/>
    </row>
    <row r="223" customFormat="false" ht="22.15" hidden="false" customHeight="true" outlineLevel="0" collapsed="false">
      <c r="A223" s="112" t="s">
        <v>227</v>
      </c>
      <c r="B223" s="112"/>
      <c r="C223" s="113" t="s">
        <v>45</v>
      </c>
      <c r="D223" s="114" t="s">
        <v>229</v>
      </c>
      <c r="E223" s="114"/>
      <c r="F223" s="114"/>
      <c r="G223" s="114"/>
      <c r="H223" s="114"/>
      <c r="I223" s="114"/>
      <c r="J223" s="114"/>
      <c r="K223" s="114"/>
      <c r="L223" s="114"/>
      <c r="M223" s="114"/>
      <c r="N223" s="114"/>
      <c r="O223" s="114"/>
      <c r="P223" s="114"/>
      <c r="Q223" s="114"/>
      <c r="R223" s="114"/>
      <c r="S223" s="114"/>
      <c r="T223" s="114"/>
      <c r="U223" s="114"/>
      <c r="V223" s="114"/>
      <c r="W223" s="115"/>
      <c r="X223" s="111"/>
    </row>
    <row r="224" customFormat="false" ht="15.4" hidden="false" customHeight="true" outlineLevel="0" collapsed="false">
      <c r="A224" s="111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17" t="s">
        <v>931</v>
      </c>
      <c r="Q224" s="117"/>
      <c r="R224" s="117"/>
      <c r="S224" s="117"/>
      <c r="T224" s="117"/>
      <c r="U224" s="117"/>
      <c r="V224" s="117"/>
      <c r="W224" s="118" t="n">
        <v>50</v>
      </c>
      <c r="X224" s="111"/>
    </row>
    <row r="225" customFormat="false" ht="22.15" hidden="false" customHeight="true" outlineLevel="0" collapsed="false">
      <c r="A225" s="112" t="s">
        <v>230</v>
      </c>
      <c r="B225" s="112"/>
      <c r="C225" s="113" t="s">
        <v>45</v>
      </c>
      <c r="D225" s="114" t="s">
        <v>232</v>
      </c>
      <c r="E225" s="114"/>
      <c r="F225" s="114"/>
      <c r="G225" s="114"/>
      <c r="H225" s="114"/>
      <c r="I225" s="114"/>
      <c r="J225" s="114"/>
      <c r="K225" s="114"/>
      <c r="L225" s="114"/>
      <c r="M225" s="114"/>
      <c r="N225" s="114"/>
      <c r="O225" s="114"/>
      <c r="P225" s="114"/>
      <c r="Q225" s="114"/>
      <c r="R225" s="114"/>
      <c r="S225" s="114"/>
      <c r="T225" s="114"/>
      <c r="U225" s="114"/>
      <c r="V225" s="114"/>
      <c r="W225" s="115"/>
      <c r="X225" s="111"/>
    </row>
    <row r="226" customFormat="false" ht="15.4" hidden="false" customHeight="true" outlineLevel="0" collapsed="false">
      <c r="A226" s="111"/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  <c r="M226" s="116"/>
      <c r="N226" s="116"/>
      <c r="O226" s="116"/>
      <c r="P226" s="117" t="s">
        <v>931</v>
      </c>
      <c r="Q226" s="117"/>
      <c r="R226" s="117"/>
      <c r="S226" s="117"/>
      <c r="T226" s="117"/>
      <c r="U226" s="117"/>
      <c r="V226" s="117"/>
      <c r="W226" s="118" t="n">
        <v>120</v>
      </c>
      <c r="X226" s="111"/>
    </row>
    <row r="227" customFormat="false" ht="22.15" hidden="false" customHeight="true" outlineLevel="0" collapsed="false">
      <c r="A227" s="112" t="s">
        <v>233</v>
      </c>
      <c r="B227" s="112"/>
      <c r="C227" s="113" t="s">
        <v>45</v>
      </c>
      <c r="D227" s="114" t="s">
        <v>235</v>
      </c>
      <c r="E227" s="114"/>
      <c r="F227" s="114"/>
      <c r="G227" s="114"/>
      <c r="H227" s="114"/>
      <c r="I227" s="114"/>
      <c r="J227" s="114"/>
      <c r="K227" s="114"/>
      <c r="L227" s="114"/>
      <c r="M227" s="114"/>
      <c r="N227" s="114"/>
      <c r="O227" s="114"/>
      <c r="P227" s="114"/>
      <c r="Q227" s="114"/>
      <c r="R227" s="114"/>
      <c r="S227" s="114"/>
      <c r="T227" s="114"/>
      <c r="U227" s="114"/>
      <c r="V227" s="114"/>
      <c r="W227" s="115"/>
      <c r="X227" s="111"/>
    </row>
    <row r="228" customFormat="false" ht="15.4" hidden="false" customHeight="true" outlineLevel="0" collapsed="false">
      <c r="A228" s="111"/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  <c r="O228" s="116"/>
      <c r="P228" s="117" t="s">
        <v>931</v>
      </c>
      <c r="Q228" s="117"/>
      <c r="R228" s="117"/>
      <c r="S228" s="117"/>
      <c r="T228" s="117"/>
      <c r="U228" s="117"/>
      <c r="V228" s="117"/>
      <c r="W228" s="118" t="n">
        <v>21</v>
      </c>
      <c r="X228" s="111"/>
    </row>
    <row r="229" customFormat="false" ht="22.15" hidden="false" customHeight="true" outlineLevel="0" collapsed="false">
      <c r="A229" s="112" t="s">
        <v>236</v>
      </c>
      <c r="B229" s="112"/>
      <c r="C229" s="113" t="s">
        <v>911</v>
      </c>
      <c r="D229" s="114" t="s">
        <v>238</v>
      </c>
      <c r="E229" s="114"/>
      <c r="F229" s="114"/>
      <c r="G229" s="114"/>
      <c r="H229" s="114"/>
      <c r="I229" s="114"/>
      <c r="J229" s="114"/>
      <c r="K229" s="114"/>
      <c r="L229" s="114"/>
      <c r="M229" s="114"/>
      <c r="N229" s="114"/>
      <c r="O229" s="114"/>
      <c r="P229" s="114"/>
      <c r="Q229" s="114"/>
      <c r="R229" s="114"/>
      <c r="S229" s="114"/>
      <c r="T229" s="114"/>
      <c r="U229" s="114"/>
      <c r="V229" s="114"/>
      <c r="W229" s="115"/>
      <c r="X229" s="111"/>
    </row>
    <row r="230" customFormat="false" ht="15.4" hidden="false" customHeight="true" outlineLevel="0" collapsed="false">
      <c r="A230" s="111"/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  <c r="O230" s="116"/>
      <c r="P230" s="117" t="s">
        <v>912</v>
      </c>
      <c r="Q230" s="117"/>
      <c r="R230" s="117"/>
      <c r="S230" s="117"/>
      <c r="T230" s="117"/>
      <c r="U230" s="117"/>
      <c r="V230" s="117"/>
      <c r="W230" s="118" t="n">
        <v>7</v>
      </c>
      <c r="X230" s="111"/>
    </row>
    <row r="231" customFormat="false" ht="15.4" hidden="false" customHeight="true" outlineLevel="0" collapsed="false">
      <c r="A231" s="112" t="s">
        <v>239</v>
      </c>
      <c r="B231" s="112"/>
      <c r="C231" s="113" t="s">
        <v>911</v>
      </c>
      <c r="D231" s="114" t="s">
        <v>657</v>
      </c>
      <c r="E231" s="114"/>
      <c r="F231" s="114"/>
      <c r="G231" s="114"/>
      <c r="H231" s="114"/>
      <c r="I231" s="114"/>
      <c r="J231" s="114"/>
      <c r="K231" s="114"/>
      <c r="L231" s="114"/>
      <c r="M231" s="114"/>
      <c r="N231" s="114"/>
      <c r="O231" s="114"/>
      <c r="P231" s="114"/>
      <c r="Q231" s="114"/>
      <c r="R231" s="114"/>
      <c r="S231" s="114"/>
      <c r="T231" s="114"/>
      <c r="U231" s="114"/>
      <c r="V231" s="114"/>
      <c r="W231" s="115"/>
      <c r="X231" s="111"/>
    </row>
    <row r="232" customFormat="false" ht="15.4" hidden="false" customHeight="true" outlineLevel="0" collapsed="false">
      <c r="A232" s="111"/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  <c r="O232" s="116"/>
      <c r="P232" s="117" t="s">
        <v>912</v>
      </c>
      <c r="Q232" s="117"/>
      <c r="R232" s="117"/>
      <c r="S232" s="117"/>
      <c r="T232" s="117"/>
      <c r="U232" s="117"/>
      <c r="V232" s="117"/>
      <c r="W232" s="118" t="n">
        <v>17</v>
      </c>
      <c r="X232" s="111"/>
    </row>
    <row r="233" customFormat="false" ht="15.4" hidden="false" customHeight="true" outlineLevel="0" collapsed="false">
      <c r="A233" s="112" t="s">
        <v>242</v>
      </c>
      <c r="B233" s="112"/>
      <c r="C233" s="113" t="s">
        <v>911</v>
      </c>
      <c r="D233" s="114" t="s">
        <v>660</v>
      </c>
      <c r="E233" s="114"/>
      <c r="F233" s="114"/>
      <c r="G233" s="114"/>
      <c r="H233" s="114"/>
      <c r="I233" s="114"/>
      <c r="J233" s="114"/>
      <c r="K233" s="114"/>
      <c r="L233" s="114"/>
      <c r="M233" s="114"/>
      <c r="N233" s="114"/>
      <c r="O233" s="114"/>
      <c r="P233" s="114"/>
      <c r="Q233" s="114"/>
      <c r="R233" s="114"/>
      <c r="S233" s="114"/>
      <c r="T233" s="114"/>
      <c r="U233" s="114"/>
      <c r="V233" s="114"/>
      <c r="W233" s="115"/>
      <c r="X233" s="111"/>
    </row>
    <row r="234" customFormat="false" ht="15.4" hidden="false" customHeight="true" outlineLevel="0" collapsed="false">
      <c r="A234" s="111"/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  <c r="O234" s="116"/>
      <c r="P234" s="117" t="s">
        <v>912</v>
      </c>
      <c r="Q234" s="117"/>
      <c r="R234" s="117"/>
      <c r="S234" s="117"/>
      <c r="T234" s="117"/>
      <c r="U234" s="117"/>
      <c r="V234" s="117"/>
      <c r="W234" s="118" t="n">
        <v>1</v>
      </c>
      <c r="X234" s="111"/>
    </row>
    <row r="235" customFormat="false" ht="12.95" hidden="false" customHeight="true" outlineLevel="0" collapsed="false">
      <c r="A235" s="119" t="s">
        <v>913</v>
      </c>
      <c r="B235" s="119"/>
      <c r="C235" s="119"/>
      <c r="D235" s="119"/>
      <c r="E235" s="119"/>
      <c r="F235" s="119"/>
      <c r="G235" s="119"/>
      <c r="H235" s="119"/>
      <c r="I235" s="119"/>
      <c r="J235" s="119"/>
      <c r="K235" s="119"/>
      <c r="L235" s="119"/>
      <c r="M235" s="119"/>
      <c r="N235" s="119"/>
      <c r="O235" s="119"/>
      <c r="P235" s="119"/>
      <c r="Q235" s="119"/>
      <c r="R235" s="119"/>
      <c r="S235" s="119"/>
      <c r="T235" s="120"/>
      <c r="U235" s="120"/>
      <c r="V235" s="120"/>
      <c r="W235" s="120"/>
      <c r="X235" s="108"/>
    </row>
    <row r="236" customFormat="false" ht="16.7" hidden="false" customHeight="true" outlineLevel="0" collapsed="false">
      <c r="A236" s="107" t="s">
        <v>974</v>
      </c>
      <c r="B236" s="107"/>
      <c r="C236" s="107"/>
      <c r="D236" s="107"/>
      <c r="E236" s="107"/>
      <c r="F236" s="107"/>
      <c r="G236" s="107"/>
      <c r="H236" s="107"/>
      <c r="I236" s="107"/>
      <c r="J236" s="107"/>
      <c r="K236" s="107"/>
      <c r="L236" s="107"/>
      <c r="M236" s="107"/>
      <c r="N236" s="107"/>
      <c r="O236" s="107"/>
      <c r="P236" s="107"/>
      <c r="Q236" s="107"/>
      <c r="R236" s="107"/>
      <c r="S236" s="107"/>
      <c r="T236" s="107"/>
      <c r="U236" s="107"/>
      <c r="V236" s="107"/>
      <c r="W236" s="107"/>
      <c r="X236" s="108"/>
    </row>
    <row r="237" customFormat="false" ht="16.7" hidden="false" customHeight="true" outlineLevel="0" collapsed="false">
      <c r="A237" s="109" t="s">
        <v>909</v>
      </c>
      <c r="B237" s="109"/>
      <c r="C237" s="109" t="s">
        <v>13</v>
      </c>
      <c r="D237" s="109" t="s">
        <v>12</v>
      </c>
      <c r="E237" s="109"/>
      <c r="F237" s="109"/>
      <c r="G237" s="109"/>
      <c r="H237" s="109"/>
      <c r="I237" s="109"/>
      <c r="J237" s="109"/>
      <c r="K237" s="109"/>
      <c r="L237" s="109"/>
      <c r="M237" s="109"/>
      <c r="N237" s="109"/>
      <c r="O237" s="109"/>
      <c r="P237" s="109"/>
      <c r="Q237" s="109"/>
      <c r="R237" s="109"/>
      <c r="S237" s="109"/>
      <c r="T237" s="110" t="s">
        <v>910</v>
      </c>
      <c r="U237" s="110"/>
      <c r="V237" s="110"/>
      <c r="W237" s="110"/>
      <c r="X237" s="111"/>
    </row>
    <row r="238" customFormat="false" ht="22.15" hidden="false" customHeight="true" outlineLevel="0" collapsed="false">
      <c r="A238" s="112" t="s">
        <v>246</v>
      </c>
      <c r="B238" s="112"/>
      <c r="C238" s="113" t="s">
        <v>911</v>
      </c>
      <c r="D238" s="114" t="s">
        <v>248</v>
      </c>
      <c r="E238" s="114"/>
      <c r="F238" s="114"/>
      <c r="G238" s="114"/>
      <c r="H238" s="114"/>
      <c r="I238" s="114"/>
      <c r="J238" s="114"/>
      <c r="K238" s="114"/>
      <c r="L238" s="114"/>
      <c r="M238" s="114"/>
      <c r="N238" s="114"/>
      <c r="O238" s="114"/>
      <c r="P238" s="114"/>
      <c r="Q238" s="114"/>
      <c r="R238" s="114"/>
      <c r="S238" s="114"/>
      <c r="T238" s="114"/>
      <c r="U238" s="114"/>
      <c r="V238" s="114"/>
      <c r="W238" s="115"/>
      <c r="X238" s="108"/>
    </row>
    <row r="239" customFormat="false" ht="15.4" hidden="false" customHeight="true" outlineLevel="0" collapsed="false">
      <c r="A239" s="111"/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  <c r="O239" s="116"/>
      <c r="P239" s="117" t="s">
        <v>912</v>
      </c>
      <c r="Q239" s="117"/>
      <c r="R239" s="117"/>
      <c r="S239" s="117"/>
      <c r="T239" s="117"/>
      <c r="U239" s="117"/>
      <c r="V239" s="117"/>
      <c r="W239" s="118" t="n">
        <v>179</v>
      </c>
      <c r="X239" s="111"/>
    </row>
    <row r="240" customFormat="false" ht="22.15" hidden="false" customHeight="true" outlineLevel="0" collapsed="false">
      <c r="A240" s="112" t="s">
        <v>249</v>
      </c>
      <c r="B240" s="112"/>
      <c r="C240" s="113" t="s">
        <v>911</v>
      </c>
      <c r="D240" s="114" t="s">
        <v>251</v>
      </c>
      <c r="E240" s="114"/>
      <c r="F240" s="114"/>
      <c r="G240" s="114"/>
      <c r="H240" s="114"/>
      <c r="I240" s="114"/>
      <c r="J240" s="114"/>
      <c r="K240" s="114"/>
      <c r="L240" s="114"/>
      <c r="M240" s="114"/>
      <c r="N240" s="114"/>
      <c r="O240" s="114"/>
      <c r="P240" s="114"/>
      <c r="Q240" s="114"/>
      <c r="R240" s="114"/>
      <c r="S240" s="114"/>
      <c r="T240" s="114"/>
      <c r="U240" s="114"/>
      <c r="V240" s="114"/>
      <c r="W240" s="115"/>
      <c r="X240" s="111"/>
    </row>
    <row r="241" customFormat="false" ht="15.4" hidden="false" customHeight="true" outlineLevel="0" collapsed="false">
      <c r="A241" s="111"/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  <c r="O241" s="116"/>
      <c r="P241" s="117" t="s">
        <v>912</v>
      </c>
      <c r="Q241" s="117"/>
      <c r="R241" s="117"/>
      <c r="S241" s="117"/>
      <c r="T241" s="117"/>
      <c r="U241" s="117"/>
      <c r="V241" s="117"/>
      <c r="W241" s="118" t="n">
        <v>163</v>
      </c>
      <c r="X241" s="111"/>
    </row>
    <row r="242" customFormat="false" ht="15.4" hidden="false" customHeight="true" outlineLevel="0" collapsed="false">
      <c r="A242" s="112" t="s">
        <v>252</v>
      </c>
      <c r="B242" s="112"/>
      <c r="C242" s="113" t="s">
        <v>911</v>
      </c>
      <c r="D242" s="114" t="s">
        <v>254</v>
      </c>
      <c r="E242" s="114"/>
      <c r="F242" s="114"/>
      <c r="G242" s="114"/>
      <c r="H242" s="114"/>
      <c r="I242" s="114"/>
      <c r="J242" s="114"/>
      <c r="K242" s="114"/>
      <c r="L242" s="114"/>
      <c r="M242" s="114"/>
      <c r="N242" s="114"/>
      <c r="O242" s="114"/>
      <c r="P242" s="114"/>
      <c r="Q242" s="114"/>
      <c r="R242" s="114"/>
      <c r="S242" s="114"/>
      <c r="T242" s="114"/>
      <c r="U242" s="114"/>
      <c r="V242" s="114"/>
      <c r="W242" s="115"/>
      <c r="X242" s="111"/>
    </row>
    <row r="243" customFormat="false" ht="15.4" hidden="false" customHeight="true" outlineLevel="0" collapsed="false">
      <c r="A243" s="111"/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  <c r="O243" s="116"/>
      <c r="P243" s="117" t="s">
        <v>912</v>
      </c>
      <c r="Q243" s="117"/>
      <c r="R243" s="117"/>
      <c r="S243" s="117"/>
      <c r="T243" s="117"/>
      <c r="U243" s="117"/>
      <c r="V243" s="117"/>
      <c r="W243" s="118" t="n">
        <v>8</v>
      </c>
      <c r="X243" s="111"/>
    </row>
    <row r="244" customFormat="false" ht="15.4" hidden="false" customHeight="true" outlineLevel="0" collapsed="false">
      <c r="A244" s="112" t="s">
        <v>255</v>
      </c>
      <c r="B244" s="112"/>
      <c r="C244" s="113" t="s">
        <v>911</v>
      </c>
      <c r="D244" s="114" t="s">
        <v>257</v>
      </c>
      <c r="E244" s="114"/>
      <c r="F244" s="114"/>
      <c r="G244" s="114"/>
      <c r="H244" s="114"/>
      <c r="I244" s="114"/>
      <c r="J244" s="114"/>
      <c r="K244" s="114"/>
      <c r="L244" s="114"/>
      <c r="M244" s="114"/>
      <c r="N244" s="114"/>
      <c r="O244" s="114"/>
      <c r="P244" s="114"/>
      <c r="Q244" s="114"/>
      <c r="R244" s="114"/>
      <c r="S244" s="114"/>
      <c r="T244" s="114"/>
      <c r="U244" s="114"/>
      <c r="V244" s="114"/>
      <c r="W244" s="115"/>
      <c r="X244" s="111"/>
    </row>
    <row r="245" customFormat="false" ht="15.4" hidden="false" customHeight="true" outlineLevel="0" collapsed="false">
      <c r="A245" s="111"/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  <c r="O245" s="116"/>
      <c r="P245" s="117" t="s">
        <v>912</v>
      </c>
      <c r="Q245" s="117"/>
      <c r="R245" s="117"/>
      <c r="S245" s="117"/>
      <c r="T245" s="117"/>
      <c r="U245" s="117"/>
      <c r="V245" s="117"/>
      <c r="W245" s="118" t="n">
        <v>4</v>
      </c>
      <c r="X245" s="111"/>
    </row>
    <row r="246" customFormat="false" ht="22.15" hidden="false" customHeight="true" outlineLevel="0" collapsed="false">
      <c r="A246" s="112" t="s">
        <v>258</v>
      </c>
      <c r="B246" s="112"/>
      <c r="C246" s="113" t="s">
        <v>911</v>
      </c>
      <c r="D246" s="114" t="s">
        <v>260</v>
      </c>
      <c r="E246" s="114"/>
      <c r="F246" s="114"/>
      <c r="G246" s="114"/>
      <c r="H246" s="114"/>
      <c r="I246" s="114"/>
      <c r="J246" s="114"/>
      <c r="K246" s="114"/>
      <c r="L246" s="114"/>
      <c r="M246" s="114"/>
      <c r="N246" s="114"/>
      <c r="O246" s="114"/>
      <c r="P246" s="114"/>
      <c r="Q246" s="114"/>
      <c r="R246" s="114"/>
      <c r="S246" s="114"/>
      <c r="T246" s="114"/>
      <c r="U246" s="114"/>
      <c r="V246" s="114"/>
      <c r="W246" s="115"/>
      <c r="X246" s="111"/>
    </row>
    <row r="247" customFormat="false" ht="15.4" hidden="false" customHeight="true" outlineLevel="0" collapsed="false">
      <c r="A247" s="111"/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  <c r="O247" s="116"/>
      <c r="P247" s="117" t="s">
        <v>912</v>
      </c>
      <c r="Q247" s="117"/>
      <c r="R247" s="117"/>
      <c r="S247" s="117"/>
      <c r="T247" s="117"/>
      <c r="U247" s="117"/>
      <c r="V247" s="117"/>
      <c r="W247" s="118" t="n">
        <v>24</v>
      </c>
      <c r="X247" s="111"/>
    </row>
    <row r="248" customFormat="false" ht="15.4" hidden="false" customHeight="true" outlineLevel="0" collapsed="false">
      <c r="A248" s="112" t="s">
        <v>261</v>
      </c>
      <c r="B248" s="112"/>
      <c r="C248" s="113" t="s">
        <v>45</v>
      </c>
      <c r="D248" s="114" t="s">
        <v>263</v>
      </c>
      <c r="E248" s="114"/>
      <c r="F248" s="114"/>
      <c r="G248" s="114"/>
      <c r="H248" s="114"/>
      <c r="I248" s="114"/>
      <c r="J248" s="114"/>
      <c r="K248" s="114"/>
      <c r="L248" s="114"/>
      <c r="M248" s="114"/>
      <c r="N248" s="114"/>
      <c r="O248" s="114"/>
      <c r="P248" s="114"/>
      <c r="Q248" s="114"/>
      <c r="R248" s="114"/>
      <c r="S248" s="114"/>
      <c r="T248" s="114"/>
      <c r="U248" s="114"/>
      <c r="V248" s="114"/>
      <c r="W248" s="115"/>
      <c r="X248" s="111"/>
    </row>
    <row r="249" customFormat="false" ht="15.4" hidden="false" customHeight="true" outlineLevel="0" collapsed="false">
      <c r="A249" s="111"/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  <c r="O249" s="116"/>
      <c r="P249" s="117" t="s">
        <v>931</v>
      </c>
      <c r="Q249" s="117"/>
      <c r="R249" s="117"/>
      <c r="S249" s="117"/>
      <c r="T249" s="117"/>
      <c r="U249" s="117"/>
      <c r="V249" s="117"/>
      <c r="W249" s="118" t="n">
        <v>332</v>
      </c>
      <c r="X249" s="111"/>
    </row>
    <row r="250" customFormat="false" ht="22.15" hidden="false" customHeight="true" outlineLevel="0" collapsed="false">
      <c r="A250" s="112" t="s">
        <v>264</v>
      </c>
      <c r="B250" s="112"/>
      <c r="C250" s="113" t="s">
        <v>911</v>
      </c>
      <c r="D250" s="114" t="s">
        <v>214</v>
      </c>
      <c r="E250" s="114"/>
      <c r="F250" s="114"/>
      <c r="G250" s="114"/>
      <c r="H250" s="114"/>
      <c r="I250" s="114"/>
      <c r="J250" s="114"/>
      <c r="K250" s="114"/>
      <c r="L250" s="114"/>
      <c r="M250" s="114"/>
      <c r="N250" s="114"/>
      <c r="O250" s="114"/>
      <c r="P250" s="114"/>
      <c r="Q250" s="114"/>
      <c r="R250" s="114"/>
      <c r="S250" s="114"/>
      <c r="T250" s="114"/>
      <c r="U250" s="114"/>
      <c r="V250" s="114"/>
      <c r="W250" s="115"/>
      <c r="X250" s="111"/>
    </row>
    <row r="251" customFormat="false" ht="15.4" hidden="false" customHeight="true" outlineLevel="0" collapsed="false">
      <c r="A251" s="111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  <c r="O251" s="116"/>
      <c r="P251" s="117" t="s">
        <v>912</v>
      </c>
      <c r="Q251" s="117"/>
      <c r="R251" s="117"/>
      <c r="S251" s="117"/>
      <c r="T251" s="117"/>
      <c r="U251" s="117"/>
      <c r="V251" s="117"/>
      <c r="W251" s="118" t="n">
        <v>24</v>
      </c>
      <c r="X251" s="111"/>
    </row>
    <row r="252" customFormat="false" ht="15.4" hidden="false" customHeight="true" outlineLevel="0" collapsed="false">
      <c r="A252" s="112" t="s">
        <v>265</v>
      </c>
      <c r="B252" s="112"/>
      <c r="C252" s="113" t="s">
        <v>911</v>
      </c>
      <c r="D252" s="114" t="s">
        <v>636</v>
      </c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  <c r="O252" s="114"/>
      <c r="P252" s="114"/>
      <c r="Q252" s="114"/>
      <c r="R252" s="114"/>
      <c r="S252" s="114"/>
      <c r="T252" s="114"/>
      <c r="U252" s="114"/>
      <c r="V252" s="114"/>
      <c r="W252" s="115"/>
      <c r="X252" s="111"/>
    </row>
    <row r="253" customFormat="false" ht="15.4" hidden="false" customHeight="true" outlineLevel="0" collapsed="false">
      <c r="A253" s="111"/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  <c r="O253" s="116"/>
      <c r="P253" s="117" t="s">
        <v>912</v>
      </c>
      <c r="Q253" s="117"/>
      <c r="R253" s="117"/>
      <c r="S253" s="117"/>
      <c r="T253" s="117"/>
      <c r="U253" s="117"/>
      <c r="V253" s="117"/>
      <c r="W253" s="118" t="n">
        <v>266</v>
      </c>
      <c r="X253" s="111"/>
    </row>
    <row r="254" customFormat="false" ht="22.15" hidden="false" customHeight="true" outlineLevel="0" collapsed="false">
      <c r="A254" s="112" t="s">
        <v>266</v>
      </c>
      <c r="B254" s="112"/>
      <c r="C254" s="121" t="s">
        <v>911</v>
      </c>
      <c r="D254" s="122" t="s">
        <v>226</v>
      </c>
      <c r="E254" s="122"/>
      <c r="F254" s="122"/>
      <c r="G254" s="122"/>
      <c r="H254" s="122"/>
      <c r="I254" s="122"/>
      <c r="J254" s="122"/>
      <c r="K254" s="122"/>
      <c r="L254" s="122"/>
      <c r="M254" s="122"/>
      <c r="N254" s="122"/>
      <c r="O254" s="122"/>
      <c r="P254" s="122"/>
      <c r="Q254" s="122"/>
      <c r="R254" s="122"/>
      <c r="S254" s="122"/>
      <c r="T254" s="122"/>
      <c r="U254" s="122"/>
      <c r="V254" s="122"/>
      <c r="W254" s="111"/>
      <c r="X254" s="111"/>
    </row>
    <row r="255" customFormat="false" ht="15.2" hidden="false" customHeight="true" outlineLevel="0" collapsed="false">
      <c r="A255" s="111"/>
      <c r="B255" s="123"/>
      <c r="C255" s="123"/>
      <c r="D255" s="123"/>
      <c r="E255" s="124" t="s">
        <v>915</v>
      </c>
      <c r="F255" s="124"/>
      <c r="G255" s="124"/>
      <c r="H255" s="124"/>
      <c r="I255" s="124"/>
      <c r="J255" s="124"/>
      <c r="K255" s="124" t="s">
        <v>938</v>
      </c>
      <c r="L255" s="124"/>
      <c r="M255" s="124"/>
      <c r="N255" s="124" t="s">
        <v>917</v>
      </c>
      <c r="O255" s="124"/>
      <c r="P255" s="124"/>
      <c r="Q255" s="124" t="s">
        <v>918</v>
      </c>
      <c r="R255" s="124"/>
      <c r="S255" s="124"/>
      <c r="T255" s="124" t="s">
        <v>919</v>
      </c>
      <c r="U255" s="124"/>
      <c r="V255" s="124"/>
      <c r="W255" s="124" t="s">
        <v>920</v>
      </c>
      <c r="X255" s="111"/>
    </row>
    <row r="256" customFormat="false" ht="30.6" hidden="false" customHeight="true" outlineLevel="0" collapsed="false">
      <c r="A256" s="111"/>
      <c r="B256" s="125" t="s">
        <v>975</v>
      </c>
      <c r="C256" s="125"/>
      <c r="D256" s="125"/>
      <c r="E256" s="125"/>
      <c r="F256" s="125"/>
      <c r="G256" s="125"/>
      <c r="H256" s="126" t="n">
        <v>342</v>
      </c>
      <c r="I256" s="126"/>
      <c r="J256" s="126"/>
      <c r="K256" s="127"/>
      <c r="L256" s="127"/>
      <c r="M256" s="127"/>
      <c r="N256" s="127"/>
      <c r="O256" s="127"/>
      <c r="P256" s="127"/>
      <c r="Q256" s="127"/>
      <c r="R256" s="127"/>
      <c r="S256" s="127"/>
      <c r="T256" s="127" t="n">
        <v>342</v>
      </c>
      <c r="U256" s="127"/>
      <c r="V256" s="127"/>
      <c r="W256" s="116"/>
      <c r="X256" s="111"/>
    </row>
    <row r="257" customFormat="false" ht="30.6" hidden="false" customHeight="true" outlineLevel="0" collapsed="false">
      <c r="A257" s="111"/>
      <c r="B257" s="133" t="s">
        <v>976</v>
      </c>
      <c r="C257" s="133"/>
      <c r="D257" s="133"/>
      <c r="E257" s="133"/>
      <c r="F257" s="133"/>
      <c r="G257" s="133"/>
      <c r="H257" s="134" t="n">
        <v>12</v>
      </c>
      <c r="I257" s="134"/>
      <c r="J257" s="134"/>
      <c r="K257" s="135"/>
      <c r="L257" s="135"/>
      <c r="M257" s="135"/>
      <c r="N257" s="135"/>
      <c r="O257" s="135"/>
      <c r="P257" s="135"/>
      <c r="Q257" s="135"/>
      <c r="R257" s="135"/>
      <c r="S257" s="135"/>
      <c r="T257" s="136" t="n">
        <v>12</v>
      </c>
      <c r="U257" s="136"/>
      <c r="V257" s="136"/>
      <c r="W257" s="111"/>
      <c r="X257" s="111"/>
    </row>
    <row r="258" customFormat="false" ht="15.2" hidden="false" customHeight="true" outlineLevel="0" collapsed="false">
      <c r="A258" s="111"/>
      <c r="B258" s="129"/>
      <c r="C258" s="129"/>
      <c r="D258" s="129"/>
      <c r="E258" s="130"/>
      <c r="F258" s="130"/>
      <c r="G258" s="130"/>
      <c r="H258" s="130"/>
      <c r="I258" s="130"/>
      <c r="J258" s="130"/>
      <c r="K258" s="131"/>
      <c r="L258" s="131"/>
      <c r="M258" s="131"/>
      <c r="N258" s="131"/>
      <c r="O258" s="131"/>
      <c r="P258" s="131"/>
      <c r="Q258" s="131"/>
      <c r="R258" s="131"/>
      <c r="S258" s="131"/>
      <c r="T258" s="132" t="n">
        <v>354</v>
      </c>
      <c r="U258" s="132"/>
      <c r="V258" s="132"/>
      <c r="W258" s="131" t="n">
        <v>354</v>
      </c>
      <c r="X258" s="111"/>
    </row>
    <row r="259" customFormat="false" ht="15.4" hidden="false" customHeight="true" outlineLevel="0" collapsed="false">
      <c r="A259" s="111"/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  <c r="O259" s="116"/>
      <c r="P259" s="117" t="s">
        <v>912</v>
      </c>
      <c r="Q259" s="117"/>
      <c r="R259" s="117"/>
      <c r="S259" s="117"/>
      <c r="T259" s="117"/>
      <c r="U259" s="117"/>
      <c r="V259" s="117"/>
      <c r="W259" s="118" t="n">
        <v>354</v>
      </c>
      <c r="X259" s="111"/>
    </row>
    <row r="260" customFormat="false" ht="22.15" hidden="false" customHeight="true" outlineLevel="0" collapsed="false">
      <c r="A260" s="112" t="s">
        <v>267</v>
      </c>
      <c r="B260" s="112"/>
      <c r="C260" s="121" t="s">
        <v>45</v>
      </c>
      <c r="D260" s="122" t="s">
        <v>229</v>
      </c>
      <c r="E260" s="122"/>
      <c r="F260" s="122"/>
      <c r="G260" s="122"/>
      <c r="H260" s="122"/>
      <c r="I260" s="122"/>
      <c r="J260" s="122"/>
      <c r="K260" s="122"/>
      <c r="L260" s="122"/>
      <c r="M260" s="122"/>
      <c r="N260" s="122"/>
      <c r="O260" s="122"/>
      <c r="P260" s="122"/>
      <c r="Q260" s="122"/>
      <c r="R260" s="122"/>
      <c r="S260" s="122"/>
      <c r="T260" s="122"/>
      <c r="U260" s="122"/>
      <c r="V260" s="122"/>
      <c r="W260" s="111"/>
      <c r="X260" s="111"/>
    </row>
    <row r="261" customFormat="false" ht="15.2" hidden="false" customHeight="true" outlineLevel="0" collapsed="false">
      <c r="A261" s="111"/>
      <c r="B261" s="123"/>
      <c r="C261" s="123"/>
      <c r="D261" s="123"/>
      <c r="E261" s="124" t="s">
        <v>915</v>
      </c>
      <c r="F261" s="124"/>
      <c r="G261" s="124"/>
      <c r="H261" s="124"/>
      <c r="I261" s="124"/>
      <c r="J261" s="124"/>
      <c r="K261" s="124" t="s">
        <v>938</v>
      </c>
      <c r="L261" s="124"/>
      <c r="M261" s="124"/>
      <c r="N261" s="124" t="s">
        <v>916</v>
      </c>
      <c r="O261" s="124"/>
      <c r="P261" s="124"/>
      <c r="Q261" s="124" t="s">
        <v>916</v>
      </c>
      <c r="R261" s="124"/>
      <c r="S261" s="124"/>
      <c r="T261" s="124" t="s">
        <v>919</v>
      </c>
      <c r="U261" s="124"/>
      <c r="V261" s="124"/>
      <c r="W261" s="124" t="s">
        <v>920</v>
      </c>
      <c r="X261" s="111"/>
    </row>
    <row r="262" customFormat="false" ht="21.4" hidden="false" customHeight="true" outlineLevel="0" collapsed="false">
      <c r="A262" s="111"/>
      <c r="B262" s="125" t="s">
        <v>977</v>
      </c>
      <c r="C262" s="125"/>
      <c r="D262" s="125"/>
      <c r="E262" s="125"/>
      <c r="F262" s="125"/>
      <c r="G262" s="125"/>
      <c r="H262" s="126" t="n">
        <v>2</v>
      </c>
      <c r="I262" s="126"/>
      <c r="J262" s="126"/>
      <c r="K262" s="127" t="n">
        <v>1833</v>
      </c>
      <c r="L262" s="127"/>
      <c r="M262" s="127"/>
      <c r="N262" s="127"/>
      <c r="O262" s="127"/>
      <c r="P262" s="127"/>
      <c r="Q262" s="127"/>
      <c r="R262" s="127"/>
      <c r="S262" s="127"/>
      <c r="T262" s="128" t="n">
        <v>3666</v>
      </c>
      <c r="U262" s="128"/>
      <c r="V262" s="128"/>
      <c r="W262" s="116"/>
      <c r="X262" s="111"/>
    </row>
    <row r="263" customFormat="false" ht="15.2" hidden="false" customHeight="true" outlineLevel="0" collapsed="false">
      <c r="A263" s="111"/>
      <c r="B263" s="129"/>
      <c r="C263" s="129"/>
      <c r="D263" s="129"/>
      <c r="E263" s="130"/>
      <c r="F263" s="130"/>
      <c r="G263" s="130"/>
      <c r="H263" s="130"/>
      <c r="I263" s="130"/>
      <c r="J263" s="130"/>
      <c r="K263" s="131"/>
      <c r="L263" s="131"/>
      <c r="M263" s="131"/>
      <c r="N263" s="131"/>
      <c r="O263" s="131"/>
      <c r="P263" s="131"/>
      <c r="Q263" s="131"/>
      <c r="R263" s="131"/>
      <c r="S263" s="131"/>
      <c r="T263" s="132" t="n">
        <v>3666</v>
      </c>
      <c r="U263" s="132"/>
      <c r="V263" s="132"/>
      <c r="W263" s="131" t="n">
        <v>3666</v>
      </c>
      <c r="X263" s="111"/>
    </row>
    <row r="264" customFormat="false" ht="15.4" hidden="false" customHeight="true" outlineLevel="0" collapsed="false">
      <c r="A264" s="111"/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  <c r="O264" s="116"/>
      <c r="P264" s="117" t="s">
        <v>931</v>
      </c>
      <c r="Q264" s="117"/>
      <c r="R264" s="117"/>
      <c r="S264" s="117"/>
      <c r="T264" s="117"/>
      <c r="U264" s="117"/>
      <c r="V264" s="117"/>
      <c r="W264" s="118" t="n">
        <v>3666</v>
      </c>
      <c r="X264" s="111"/>
    </row>
    <row r="265" customFormat="false" ht="22.15" hidden="false" customHeight="true" outlineLevel="0" collapsed="false">
      <c r="A265" s="112" t="s">
        <v>268</v>
      </c>
      <c r="B265" s="112"/>
      <c r="C265" s="121" t="s">
        <v>45</v>
      </c>
      <c r="D265" s="122" t="s">
        <v>232</v>
      </c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11"/>
      <c r="X265" s="111"/>
    </row>
    <row r="266" customFormat="false" ht="15.2" hidden="false" customHeight="true" outlineLevel="0" collapsed="false">
      <c r="A266" s="111"/>
      <c r="B266" s="123"/>
      <c r="C266" s="123"/>
      <c r="D266" s="123"/>
      <c r="E266" s="124" t="s">
        <v>915</v>
      </c>
      <c r="F266" s="124"/>
      <c r="G266" s="124"/>
      <c r="H266" s="124"/>
      <c r="I266" s="124"/>
      <c r="J266" s="124"/>
      <c r="K266" s="124" t="s">
        <v>938</v>
      </c>
      <c r="L266" s="124"/>
      <c r="M266" s="124"/>
      <c r="N266" s="124" t="s">
        <v>916</v>
      </c>
      <c r="O266" s="124"/>
      <c r="P266" s="124"/>
      <c r="Q266" s="124" t="s">
        <v>916</v>
      </c>
      <c r="R266" s="124"/>
      <c r="S266" s="124"/>
      <c r="T266" s="124" t="s">
        <v>919</v>
      </c>
      <c r="U266" s="124"/>
      <c r="V266" s="124"/>
      <c r="W266" s="124" t="s">
        <v>920</v>
      </c>
      <c r="X266" s="111"/>
    </row>
    <row r="267" customFormat="false" ht="21.4" hidden="false" customHeight="true" outlineLevel="0" collapsed="false">
      <c r="A267" s="111"/>
      <c r="B267" s="125" t="s">
        <v>977</v>
      </c>
      <c r="C267" s="125"/>
      <c r="D267" s="125"/>
      <c r="E267" s="125"/>
      <c r="F267" s="125"/>
      <c r="G267" s="125"/>
      <c r="H267" s="126" t="n">
        <v>2</v>
      </c>
      <c r="I267" s="126"/>
      <c r="J267" s="126"/>
      <c r="K267" s="127" t="n">
        <v>292</v>
      </c>
      <c r="L267" s="127"/>
      <c r="M267" s="127"/>
      <c r="N267" s="127"/>
      <c r="O267" s="127"/>
      <c r="P267" s="127"/>
      <c r="Q267" s="127"/>
      <c r="R267" s="127"/>
      <c r="S267" s="127"/>
      <c r="T267" s="128" t="n">
        <v>584</v>
      </c>
      <c r="U267" s="128"/>
      <c r="V267" s="128"/>
      <c r="W267" s="116"/>
      <c r="X267" s="111"/>
    </row>
    <row r="268" customFormat="false" ht="15.2" hidden="false" customHeight="true" outlineLevel="0" collapsed="false">
      <c r="A268" s="111"/>
      <c r="B268" s="129"/>
      <c r="C268" s="129"/>
      <c r="D268" s="129"/>
      <c r="E268" s="130"/>
      <c r="F268" s="130"/>
      <c r="G268" s="130"/>
      <c r="H268" s="130"/>
      <c r="I268" s="130"/>
      <c r="J268" s="130"/>
      <c r="K268" s="131"/>
      <c r="L268" s="131"/>
      <c r="M268" s="131"/>
      <c r="N268" s="131"/>
      <c r="O268" s="131"/>
      <c r="P268" s="131"/>
      <c r="Q268" s="131"/>
      <c r="R268" s="131"/>
      <c r="S268" s="131"/>
      <c r="T268" s="132" t="n">
        <v>584</v>
      </c>
      <c r="U268" s="132"/>
      <c r="V268" s="132"/>
      <c r="W268" s="131" t="n">
        <v>584</v>
      </c>
      <c r="X268" s="111"/>
    </row>
    <row r="269" customFormat="false" ht="15.4" hidden="false" customHeight="true" outlineLevel="0" collapsed="false">
      <c r="A269" s="111"/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  <c r="O269" s="116"/>
      <c r="P269" s="117" t="s">
        <v>931</v>
      </c>
      <c r="Q269" s="117"/>
      <c r="R269" s="117"/>
      <c r="S269" s="117"/>
      <c r="T269" s="117"/>
      <c r="U269" s="117"/>
      <c r="V269" s="117"/>
      <c r="W269" s="118" t="n">
        <v>584</v>
      </c>
      <c r="X269" s="111"/>
    </row>
    <row r="270" customFormat="false" ht="22.15" hidden="false" customHeight="true" outlineLevel="0" collapsed="false">
      <c r="A270" s="112" t="s">
        <v>269</v>
      </c>
      <c r="B270" s="112"/>
      <c r="C270" s="121" t="s">
        <v>45</v>
      </c>
      <c r="D270" s="122" t="s">
        <v>271</v>
      </c>
      <c r="E270" s="122"/>
      <c r="F270" s="122"/>
      <c r="G270" s="122"/>
      <c r="H270" s="122"/>
      <c r="I270" s="122"/>
      <c r="J270" s="122"/>
      <c r="K270" s="122"/>
      <c r="L270" s="122"/>
      <c r="M270" s="122"/>
      <c r="N270" s="122"/>
      <c r="O270" s="122"/>
      <c r="P270" s="122"/>
      <c r="Q270" s="122"/>
      <c r="R270" s="122"/>
      <c r="S270" s="122"/>
      <c r="T270" s="122"/>
      <c r="U270" s="122"/>
      <c r="V270" s="122"/>
      <c r="W270" s="111"/>
      <c r="X270" s="111"/>
    </row>
    <row r="271" customFormat="false" ht="15.2" hidden="false" customHeight="true" outlineLevel="0" collapsed="false">
      <c r="A271" s="111"/>
      <c r="B271" s="123"/>
      <c r="C271" s="123"/>
      <c r="D271" s="123"/>
      <c r="E271" s="124" t="s">
        <v>915</v>
      </c>
      <c r="F271" s="124"/>
      <c r="G271" s="124"/>
      <c r="H271" s="124"/>
      <c r="I271" s="124"/>
      <c r="J271" s="124"/>
      <c r="K271" s="124" t="s">
        <v>938</v>
      </c>
      <c r="L271" s="124"/>
      <c r="M271" s="124"/>
      <c r="N271" s="124" t="s">
        <v>916</v>
      </c>
      <c r="O271" s="124"/>
      <c r="P271" s="124"/>
      <c r="Q271" s="124" t="s">
        <v>916</v>
      </c>
      <c r="R271" s="124"/>
      <c r="S271" s="124"/>
      <c r="T271" s="124" t="s">
        <v>919</v>
      </c>
      <c r="U271" s="124"/>
      <c r="V271" s="124"/>
      <c r="W271" s="124" t="s">
        <v>920</v>
      </c>
      <c r="X271" s="111"/>
    </row>
    <row r="272" customFormat="false" ht="21.4" hidden="false" customHeight="true" outlineLevel="0" collapsed="false">
      <c r="A272" s="111"/>
      <c r="B272" s="125" t="s">
        <v>977</v>
      </c>
      <c r="C272" s="125"/>
      <c r="D272" s="125"/>
      <c r="E272" s="125"/>
      <c r="F272" s="125"/>
      <c r="G272" s="125"/>
      <c r="H272" s="126" t="n">
        <v>2</v>
      </c>
      <c r="I272" s="126"/>
      <c r="J272" s="126"/>
      <c r="K272" s="127" t="n">
        <v>16</v>
      </c>
      <c r="L272" s="127"/>
      <c r="M272" s="127"/>
      <c r="N272" s="127"/>
      <c r="O272" s="127"/>
      <c r="P272" s="127"/>
      <c r="Q272" s="127"/>
      <c r="R272" s="127"/>
      <c r="S272" s="127"/>
      <c r="T272" s="128" t="n">
        <v>32</v>
      </c>
      <c r="U272" s="128"/>
      <c r="V272" s="128"/>
      <c r="W272" s="116"/>
      <c r="X272" s="111"/>
    </row>
    <row r="273" customFormat="false" ht="15.2" hidden="false" customHeight="true" outlineLevel="0" collapsed="false">
      <c r="A273" s="111"/>
      <c r="B273" s="129"/>
      <c r="C273" s="129"/>
      <c r="D273" s="129"/>
      <c r="E273" s="130"/>
      <c r="F273" s="130"/>
      <c r="G273" s="130"/>
      <c r="H273" s="130"/>
      <c r="I273" s="130"/>
      <c r="J273" s="130"/>
      <c r="K273" s="131"/>
      <c r="L273" s="131"/>
      <c r="M273" s="131"/>
      <c r="N273" s="131"/>
      <c r="O273" s="131"/>
      <c r="P273" s="131"/>
      <c r="Q273" s="131"/>
      <c r="R273" s="131"/>
      <c r="S273" s="131"/>
      <c r="T273" s="132" t="n">
        <v>32</v>
      </c>
      <c r="U273" s="132"/>
      <c r="V273" s="132"/>
      <c r="W273" s="131" t="n">
        <v>32</v>
      </c>
      <c r="X273" s="111"/>
    </row>
    <row r="274" customFormat="false" ht="15.4" hidden="false" customHeight="true" outlineLevel="0" collapsed="false">
      <c r="A274" s="111"/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  <c r="O274" s="116"/>
      <c r="P274" s="117" t="s">
        <v>931</v>
      </c>
      <c r="Q274" s="117"/>
      <c r="R274" s="117"/>
      <c r="S274" s="117"/>
      <c r="T274" s="117"/>
      <c r="U274" s="117"/>
      <c r="V274" s="117"/>
      <c r="W274" s="118" t="n">
        <v>32</v>
      </c>
      <c r="X274" s="111"/>
    </row>
    <row r="275" customFormat="false" ht="22.15" hidden="false" customHeight="true" outlineLevel="0" collapsed="false">
      <c r="A275" s="112" t="s">
        <v>272</v>
      </c>
      <c r="B275" s="112"/>
      <c r="C275" s="121" t="s">
        <v>45</v>
      </c>
      <c r="D275" s="122" t="s">
        <v>274</v>
      </c>
      <c r="E275" s="122"/>
      <c r="F275" s="122"/>
      <c r="G275" s="122"/>
      <c r="H275" s="122"/>
      <c r="I275" s="122"/>
      <c r="J275" s="122"/>
      <c r="K275" s="122"/>
      <c r="L275" s="122"/>
      <c r="M275" s="122"/>
      <c r="N275" s="122"/>
      <c r="O275" s="122"/>
      <c r="P275" s="122"/>
      <c r="Q275" s="122"/>
      <c r="R275" s="122"/>
      <c r="S275" s="122"/>
      <c r="T275" s="122"/>
      <c r="U275" s="122"/>
      <c r="V275" s="122"/>
      <c r="W275" s="111"/>
      <c r="X275" s="111"/>
    </row>
    <row r="276" customFormat="false" ht="15.2" hidden="false" customHeight="true" outlineLevel="0" collapsed="false">
      <c r="A276" s="111"/>
      <c r="B276" s="123"/>
      <c r="C276" s="123"/>
      <c r="D276" s="123"/>
      <c r="E276" s="124" t="s">
        <v>915</v>
      </c>
      <c r="F276" s="124"/>
      <c r="G276" s="124"/>
      <c r="H276" s="124"/>
      <c r="I276" s="124"/>
      <c r="J276" s="124"/>
      <c r="K276" s="124" t="s">
        <v>938</v>
      </c>
      <c r="L276" s="124"/>
      <c r="M276" s="124"/>
      <c r="N276" s="124" t="s">
        <v>916</v>
      </c>
      <c r="O276" s="124"/>
      <c r="P276" s="124"/>
      <c r="Q276" s="124" t="s">
        <v>916</v>
      </c>
      <c r="R276" s="124"/>
      <c r="S276" s="124"/>
      <c r="T276" s="124" t="s">
        <v>919</v>
      </c>
      <c r="U276" s="124"/>
      <c r="V276" s="124"/>
      <c r="W276" s="124" t="s">
        <v>920</v>
      </c>
      <c r="X276" s="111"/>
    </row>
    <row r="277" customFormat="false" ht="30.6" hidden="false" customHeight="true" outlineLevel="0" collapsed="false">
      <c r="A277" s="111"/>
      <c r="B277" s="125" t="s">
        <v>978</v>
      </c>
      <c r="C277" s="125"/>
      <c r="D277" s="125"/>
      <c r="E277" s="125"/>
      <c r="F277" s="125"/>
      <c r="G277" s="125"/>
      <c r="H277" s="126" t="n">
        <v>342</v>
      </c>
      <c r="I277" s="126"/>
      <c r="J277" s="126"/>
      <c r="K277" s="127" t="n">
        <v>1.3</v>
      </c>
      <c r="L277" s="127"/>
      <c r="M277" s="127"/>
      <c r="N277" s="127"/>
      <c r="O277" s="127"/>
      <c r="P277" s="127"/>
      <c r="Q277" s="127"/>
      <c r="R277" s="127"/>
      <c r="S277" s="127"/>
      <c r="T277" s="128" t="n">
        <v>444.6</v>
      </c>
      <c r="U277" s="128"/>
      <c r="V277" s="128"/>
      <c r="W277" s="116"/>
      <c r="X277" s="111"/>
    </row>
    <row r="278" customFormat="false" ht="15.2" hidden="false" customHeight="true" outlineLevel="0" collapsed="false">
      <c r="A278" s="111"/>
      <c r="B278" s="129"/>
      <c r="C278" s="129"/>
      <c r="D278" s="129"/>
      <c r="E278" s="130"/>
      <c r="F278" s="130"/>
      <c r="G278" s="130"/>
      <c r="H278" s="130"/>
      <c r="I278" s="130"/>
      <c r="J278" s="130"/>
      <c r="K278" s="131"/>
      <c r="L278" s="131"/>
      <c r="M278" s="131"/>
      <c r="N278" s="131"/>
      <c r="O278" s="131"/>
      <c r="P278" s="131"/>
      <c r="Q278" s="131"/>
      <c r="R278" s="131"/>
      <c r="S278" s="131"/>
      <c r="T278" s="132" t="n">
        <v>444.6</v>
      </c>
      <c r="U278" s="132"/>
      <c r="V278" s="132"/>
      <c r="W278" s="131" t="n">
        <v>444.6</v>
      </c>
      <c r="X278" s="111"/>
    </row>
    <row r="279" customFormat="false" ht="15.4" hidden="false" customHeight="true" outlineLevel="0" collapsed="false">
      <c r="A279" s="111"/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  <c r="O279" s="116"/>
      <c r="P279" s="117" t="s">
        <v>931</v>
      </c>
      <c r="Q279" s="117"/>
      <c r="R279" s="117"/>
      <c r="S279" s="117"/>
      <c r="T279" s="117"/>
      <c r="U279" s="117"/>
      <c r="V279" s="117"/>
      <c r="W279" s="118" t="n">
        <v>444.6</v>
      </c>
      <c r="X279" s="111"/>
    </row>
    <row r="280" customFormat="false" ht="22.15" hidden="false" customHeight="true" outlineLevel="0" collapsed="false">
      <c r="A280" s="112" t="s">
        <v>275</v>
      </c>
      <c r="B280" s="112"/>
      <c r="C280" s="113" t="s">
        <v>911</v>
      </c>
      <c r="D280" s="114" t="s">
        <v>277</v>
      </c>
      <c r="E280" s="114"/>
      <c r="F280" s="114"/>
      <c r="G280" s="114"/>
      <c r="H280" s="114"/>
      <c r="I280" s="114"/>
      <c r="J280" s="114"/>
      <c r="K280" s="114"/>
      <c r="L280" s="114"/>
      <c r="M280" s="114"/>
      <c r="N280" s="114"/>
      <c r="O280" s="114"/>
      <c r="P280" s="114"/>
      <c r="Q280" s="114"/>
      <c r="R280" s="114"/>
      <c r="S280" s="114"/>
      <c r="T280" s="114"/>
      <c r="U280" s="114"/>
      <c r="V280" s="114"/>
      <c r="W280" s="115"/>
      <c r="X280" s="111"/>
    </row>
    <row r="281" customFormat="false" ht="15.4" hidden="false" customHeight="true" outlineLevel="0" collapsed="false">
      <c r="A281" s="111"/>
      <c r="B281" s="116"/>
      <c r="C281" s="116"/>
      <c r="D281" s="116"/>
      <c r="E281" s="116"/>
      <c r="F281" s="116"/>
      <c r="G281" s="116"/>
      <c r="H281" s="116"/>
      <c r="I281" s="116"/>
      <c r="J281" s="116"/>
      <c r="K281" s="116"/>
      <c r="L281" s="116"/>
      <c r="M281" s="116"/>
      <c r="N281" s="116"/>
      <c r="O281" s="116"/>
      <c r="P281" s="117" t="s">
        <v>912</v>
      </c>
      <c r="Q281" s="117"/>
      <c r="R281" s="117"/>
      <c r="S281" s="117"/>
      <c r="T281" s="117"/>
      <c r="U281" s="117"/>
      <c r="V281" s="117"/>
      <c r="W281" s="118" t="n">
        <v>4</v>
      </c>
      <c r="X281" s="111"/>
    </row>
    <row r="282" customFormat="false" ht="15.4" hidden="false" customHeight="true" outlineLevel="0" collapsed="false">
      <c r="A282" s="112" t="s">
        <v>278</v>
      </c>
      <c r="B282" s="112"/>
      <c r="C282" s="113" t="s">
        <v>911</v>
      </c>
      <c r="D282" s="114" t="s">
        <v>280</v>
      </c>
      <c r="E282" s="114"/>
      <c r="F282" s="114"/>
      <c r="G282" s="114"/>
      <c r="H282" s="114"/>
      <c r="I282" s="114"/>
      <c r="J282" s="114"/>
      <c r="K282" s="114"/>
      <c r="L282" s="114"/>
      <c r="M282" s="114"/>
      <c r="N282" s="114"/>
      <c r="O282" s="114"/>
      <c r="P282" s="114"/>
      <c r="Q282" s="114"/>
      <c r="R282" s="114"/>
      <c r="S282" s="114"/>
      <c r="T282" s="114"/>
      <c r="U282" s="114"/>
      <c r="V282" s="114"/>
      <c r="W282" s="115"/>
      <c r="X282" s="111"/>
    </row>
    <row r="283" customFormat="false" ht="15.4" hidden="false" customHeight="true" outlineLevel="0" collapsed="false">
      <c r="A283" s="111"/>
      <c r="B283" s="116"/>
      <c r="C283" s="116"/>
      <c r="D283" s="116"/>
      <c r="E283" s="116"/>
      <c r="F283" s="116"/>
      <c r="G283" s="116"/>
      <c r="H283" s="116"/>
      <c r="I283" s="116"/>
      <c r="J283" s="116"/>
      <c r="K283" s="116"/>
      <c r="L283" s="116"/>
      <c r="M283" s="116"/>
      <c r="N283" s="116"/>
      <c r="O283" s="116"/>
      <c r="P283" s="117" t="s">
        <v>912</v>
      </c>
      <c r="Q283" s="117"/>
      <c r="R283" s="117"/>
      <c r="S283" s="117"/>
      <c r="T283" s="117"/>
      <c r="U283" s="117"/>
      <c r="V283" s="117"/>
      <c r="W283" s="118" t="n">
        <v>4</v>
      </c>
      <c r="X283" s="111"/>
    </row>
    <row r="284" customFormat="false" ht="15.4" hidden="false" customHeight="true" outlineLevel="0" collapsed="false">
      <c r="A284" s="112" t="s">
        <v>281</v>
      </c>
      <c r="B284" s="112"/>
      <c r="C284" s="113" t="s">
        <v>911</v>
      </c>
      <c r="D284" s="114" t="s">
        <v>283</v>
      </c>
      <c r="E284" s="114"/>
      <c r="F284" s="114"/>
      <c r="G284" s="114"/>
      <c r="H284" s="114"/>
      <c r="I284" s="114"/>
      <c r="J284" s="114"/>
      <c r="K284" s="114"/>
      <c r="L284" s="114"/>
      <c r="M284" s="114"/>
      <c r="N284" s="114"/>
      <c r="O284" s="114"/>
      <c r="P284" s="114"/>
      <c r="Q284" s="114"/>
      <c r="R284" s="114"/>
      <c r="S284" s="114"/>
      <c r="T284" s="114"/>
      <c r="U284" s="114"/>
      <c r="V284" s="114"/>
      <c r="W284" s="115"/>
      <c r="X284" s="111"/>
    </row>
    <row r="285" customFormat="false" ht="15.4" hidden="false" customHeight="true" outlineLevel="0" collapsed="false">
      <c r="A285" s="111"/>
      <c r="B285" s="116"/>
      <c r="C285" s="116"/>
      <c r="D285" s="116"/>
      <c r="E285" s="116"/>
      <c r="F285" s="116"/>
      <c r="G285" s="116"/>
      <c r="H285" s="116"/>
      <c r="I285" s="116"/>
      <c r="J285" s="116"/>
      <c r="K285" s="116"/>
      <c r="L285" s="116"/>
      <c r="M285" s="116"/>
      <c r="N285" s="116"/>
      <c r="O285" s="116"/>
      <c r="P285" s="117" t="s">
        <v>912</v>
      </c>
      <c r="Q285" s="117"/>
      <c r="R285" s="117"/>
      <c r="S285" s="117"/>
      <c r="T285" s="117"/>
      <c r="U285" s="117"/>
      <c r="V285" s="117"/>
      <c r="W285" s="118" t="n">
        <v>342</v>
      </c>
      <c r="X285" s="111"/>
    </row>
    <row r="286" customFormat="false" ht="22.15" hidden="false" customHeight="true" outlineLevel="0" collapsed="false">
      <c r="A286" s="112" t="s">
        <v>284</v>
      </c>
      <c r="B286" s="112"/>
      <c r="C286" s="113" t="s">
        <v>911</v>
      </c>
      <c r="D286" s="114" t="s">
        <v>286</v>
      </c>
      <c r="E286" s="114"/>
      <c r="F286" s="114"/>
      <c r="G286" s="114"/>
      <c r="H286" s="114"/>
      <c r="I286" s="114"/>
      <c r="J286" s="114"/>
      <c r="K286" s="114"/>
      <c r="L286" s="114"/>
      <c r="M286" s="114"/>
      <c r="N286" s="114"/>
      <c r="O286" s="114"/>
      <c r="P286" s="114"/>
      <c r="Q286" s="114"/>
      <c r="R286" s="114"/>
      <c r="S286" s="114"/>
      <c r="T286" s="114"/>
      <c r="U286" s="114"/>
      <c r="V286" s="114"/>
      <c r="W286" s="115"/>
      <c r="X286" s="111"/>
    </row>
    <row r="287" customFormat="false" ht="15.4" hidden="false" customHeight="true" outlineLevel="0" collapsed="false">
      <c r="A287" s="111"/>
      <c r="B287" s="116"/>
      <c r="C287" s="116"/>
      <c r="D287" s="116"/>
      <c r="E287" s="116"/>
      <c r="F287" s="116"/>
      <c r="G287" s="116"/>
      <c r="H287" s="116"/>
      <c r="I287" s="116"/>
      <c r="J287" s="116"/>
      <c r="K287" s="116"/>
      <c r="L287" s="116"/>
      <c r="M287" s="116"/>
      <c r="N287" s="116"/>
      <c r="O287" s="116"/>
      <c r="P287" s="117" t="s">
        <v>912</v>
      </c>
      <c r="Q287" s="117"/>
      <c r="R287" s="117"/>
      <c r="S287" s="117"/>
      <c r="T287" s="117"/>
      <c r="U287" s="117"/>
      <c r="V287" s="117"/>
      <c r="W287" s="118" t="n">
        <v>4</v>
      </c>
      <c r="X287" s="111"/>
    </row>
    <row r="288" customFormat="false" ht="12.95" hidden="false" customHeight="true" outlineLevel="0" collapsed="false">
      <c r="A288" s="119" t="s">
        <v>913</v>
      </c>
      <c r="B288" s="119"/>
      <c r="C288" s="119"/>
      <c r="D288" s="119"/>
      <c r="E288" s="119"/>
      <c r="F288" s="119"/>
      <c r="G288" s="119"/>
      <c r="H288" s="119"/>
      <c r="I288" s="119"/>
      <c r="J288" s="119"/>
      <c r="K288" s="119"/>
      <c r="L288" s="119"/>
      <c r="M288" s="119"/>
      <c r="N288" s="119"/>
      <c r="O288" s="119"/>
      <c r="P288" s="119"/>
      <c r="Q288" s="119"/>
      <c r="R288" s="119"/>
      <c r="S288" s="119"/>
      <c r="T288" s="120"/>
      <c r="U288" s="120"/>
      <c r="V288" s="120"/>
      <c r="W288" s="120"/>
      <c r="X288" s="108"/>
    </row>
    <row r="289" customFormat="false" ht="16.7" hidden="false" customHeight="true" outlineLevel="0" collapsed="false">
      <c r="A289" s="107" t="s">
        <v>979</v>
      </c>
      <c r="B289" s="107"/>
      <c r="C289" s="107"/>
      <c r="D289" s="107"/>
      <c r="E289" s="107"/>
      <c r="F289" s="107"/>
      <c r="G289" s="107"/>
      <c r="H289" s="107"/>
      <c r="I289" s="107"/>
      <c r="J289" s="107"/>
      <c r="K289" s="107"/>
      <c r="L289" s="107"/>
      <c r="M289" s="107"/>
      <c r="N289" s="107"/>
      <c r="O289" s="107"/>
      <c r="P289" s="107"/>
      <c r="Q289" s="107"/>
      <c r="R289" s="107"/>
      <c r="S289" s="107"/>
      <c r="T289" s="107"/>
      <c r="U289" s="107"/>
      <c r="V289" s="107"/>
      <c r="W289" s="107"/>
      <c r="X289" s="108"/>
    </row>
    <row r="290" customFormat="false" ht="16.7" hidden="false" customHeight="true" outlineLevel="0" collapsed="false">
      <c r="A290" s="109" t="s">
        <v>909</v>
      </c>
      <c r="B290" s="109"/>
      <c r="C290" s="109" t="s">
        <v>13</v>
      </c>
      <c r="D290" s="109" t="s">
        <v>12</v>
      </c>
      <c r="E290" s="109"/>
      <c r="F290" s="109"/>
      <c r="G290" s="109"/>
      <c r="H290" s="109"/>
      <c r="I290" s="109"/>
      <c r="J290" s="109"/>
      <c r="K290" s="109"/>
      <c r="L290" s="109"/>
      <c r="M290" s="109"/>
      <c r="N290" s="109"/>
      <c r="O290" s="109"/>
      <c r="P290" s="109"/>
      <c r="Q290" s="109"/>
      <c r="R290" s="109"/>
      <c r="S290" s="109"/>
      <c r="T290" s="110" t="s">
        <v>910</v>
      </c>
      <c r="U290" s="110"/>
      <c r="V290" s="110"/>
      <c r="W290" s="110"/>
      <c r="X290" s="111"/>
    </row>
    <row r="291" customFormat="false" ht="15.4" hidden="false" customHeight="true" outlineLevel="0" collapsed="false">
      <c r="A291" s="112" t="s">
        <v>288</v>
      </c>
      <c r="B291" s="112"/>
      <c r="C291" s="121" t="s">
        <v>911</v>
      </c>
      <c r="D291" s="122" t="s">
        <v>290</v>
      </c>
      <c r="E291" s="122"/>
      <c r="F291" s="122"/>
      <c r="G291" s="122"/>
      <c r="H291" s="122"/>
      <c r="I291" s="122"/>
      <c r="J291" s="122"/>
      <c r="K291" s="122"/>
      <c r="L291" s="122"/>
      <c r="M291" s="122"/>
      <c r="N291" s="122"/>
      <c r="O291" s="122"/>
      <c r="P291" s="122"/>
      <c r="Q291" s="122"/>
      <c r="R291" s="122"/>
      <c r="S291" s="122"/>
      <c r="T291" s="122"/>
      <c r="U291" s="122"/>
      <c r="V291" s="122"/>
      <c r="W291" s="111"/>
      <c r="X291" s="108"/>
    </row>
    <row r="292" customFormat="false" ht="15.2" hidden="false" customHeight="true" outlineLevel="0" collapsed="false">
      <c r="A292" s="111"/>
      <c r="B292" s="123"/>
      <c r="C292" s="123"/>
      <c r="D292" s="123"/>
      <c r="E292" s="124" t="s">
        <v>915</v>
      </c>
      <c r="F292" s="124"/>
      <c r="G292" s="124"/>
      <c r="H292" s="124"/>
      <c r="I292" s="124"/>
      <c r="J292" s="124"/>
      <c r="K292" s="124" t="s">
        <v>938</v>
      </c>
      <c r="L292" s="124"/>
      <c r="M292" s="124"/>
      <c r="N292" s="124" t="s">
        <v>917</v>
      </c>
      <c r="O292" s="124"/>
      <c r="P292" s="124"/>
      <c r="Q292" s="124" t="s">
        <v>918</v>
      </c>
      <c r="R292" s="124"/>
      <c r="S292" s="124"/>
      <c r="T292" s="124" t="s">
        <v>919</v>
      </c>
      <c r="U292" s="124"/>
      <c r="V292" s="124"/>
      <c r="W292" s="124" t="s">
        <v>920</v>
      </c>
      <c r="X292" s="111"/>
    </row>
    <row r="293" customFormat="false" ht="15.2" hidden="false" customHeight="true" outlineLevel="0" collapsed="false">
      <c r="A293" s="111"/>
      <c r="B293" s="125" t="s">
        <v>980</v>
      </c>
      <c r="C293" s="125"/>
      <c r="D293" s="125"/>
      <c r="E293" s="125"/>
      <c r="F293" s="125"/>
      <c r="G293" s="125"/>
      <c r="H293" s="126" t="n">
        <v>4</v>
      </c>
      <c r="I293" s="126"/>
      <c r="J293" s="126"/>
      <c r="K293" s="127"/>
      <c r="L293" s="127"/>
      <c r="M293" s="127"/>
      <c r="N293" s="127"/>
      <c r="O293" s="127"/>
      <c r="P293" s="127"/>
      <c r="Q293" s="127"/>
      <c r="R293" s="127"/>
      <c r="S293" s="127"/>
      <c r="T293" s="127" t="n">
        <v>4</v>
      </c>
      <c r="U293" s="127"/>
      <c r="V293" s="127"/>
      <c r="W293" s="116"/>
      <c r="X293" s="111"/>
    </row>
    <row r="294" customFormat="false" ht="15.2" hidden="false" customHeight="true" outlineLevel="0" collapsed="false">
      <c r="A294" s="111"/>
      <c r="B294" s="133" t="s">
        <v>981</v>
      </c>
      <c r="C294" s="133"/>
      <c r="D294" s="133"/>
      <c r="E294" s="133"/>
      <c r="F294" s="133"/>
      <c r="G294" s="133"/>
      <c r="H294" s="134" t="n">
        <v>1</v>
      </c>
      <c r="I294" s="134"/>
      <c r="J294" s="134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 t="n">
        <v>1</v>
      </c>
      <c r="U294" s="135"/>
      <c r="V294" s="135"/>
      <c r="W294" s="111"/>
      <c r="X294" s="111"/>
    </row>
    <row r="295" customFormat="false" ht="15.2" hidden="false" customHeight="true" outlineLevel="0" collapsed="false">
      <c r="A295" s="111"/>
      <c r="B295" s="133" t="s">
        <v>982</v>
      </c>
      <c r="C295" s="133"/>
      <c r="D295" s="133"/>
      <c r="E295" s="133"/>
      <c r="F295" s="133"/>
      <c r="G295" s="133"/>
      <c r="H295" s="134" t="n">
        <v>2</v>
      </c>
      <c r="I295" s="134"/>
      <c r="J295" s="134"/>
      <c r="K295" s="135"/>
      <c r="L295" s="135"/>
      <c r="M295" s="135"/>
      <c r="N295" s="135"/>
      <c r="O295" s="135"/>
      <c r="P295" s="135"/>
      <c r="Q295" s="135"/>
      <c r="R295" s="135"/>
      <c r="S295" s="135"/>
      <c r="T295" s="135" t="n">
        <v>2</v>
      </c>
      <c r="U295" s="135"/>
      <c r="V295" s="135"/>
      <c r="W295" s="111"/>
      <c r="X295" s="111"/>
    </row>
    <row r="296" customFormat="false" ht="15.2" hidden="false" customHeight="true" outlineLevel="0" collapsed="false">
      <c r="A296" s="111"/>
      <c r="B296" s="133" t="s">
        <v>983</v>
      </c>
      <c r="C296" s="133"/>
      <c r="D296" s="133"/>
      <c r="E296" s="133"/>
      <c r="F296" s="133"/>
      <c r="G296" s="133"/>
      <c r="H296" s="134" t="n">
        <v>1</v>
      </c>
      <c r="I296" s="134"/>
      <c r="J296" s="134"/>
      <c r="K296" s="135"/>
      <c r="L296" s="135"/>
      <c r="M296" s="135"/>
      <c r="N296" s="135"/>
      <c r="O296" s="135"/>
      <c r="P296" s="135"/>
      <c r="Q296" s="135"/>
      <c r="R296" s="135"/>
      <c r="S296" s="135"/>
      <c r="T296" s="135" t="n">
        <v>1</v>
      </c>
      <c r="U296" s="135"/>
      <c r="V296" s="135"/>
      <c r="W296" s="111"/>
      <c r="X296" s="111"/>
    </row>
    <row r="297" customFormat="false" ht="15.2" hidden="false" customHeight="true" outlineLevel="0" collapsed="false">
      <c r="A297" s="111"/>
      <c r="B297" s="133" t="s">
        <v>984</v>
      </c>
      <c r="C297" s="133"/>
      <c r="D297" s="133"/>
      <c r="E297" s="133"/>
      <c r="F297" s="133"/>
      <c r="G297" s="133"/>
      <c r="H297" s="134" t="n">
        <v>2</v>
      </c>
      <c r="I297" s="134"/>
      <c r="J297" s="134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 t="n">
        <v>2</v>
      </c>
      <c r="U297" s="135"/>
      <c r="V297" s="135"/>
      <c r="W297" s="111"/>
      <c r="X297" s="111"/>
    </row>
    <row r="298" customFormat="false" ht="15.2" hidden="false" customHeight="true" outlineLevel="0" collapsed="false">
      <c r="A298" s="111"/>
      <c r="B298" s="133" t="s">
        <v>985</v>
      </c>
      <c r="C298" s="133"/>
      <c r="D298" s="133"/>
      <c r="E298" s="133"/>
      <c r="F298" s="133"/>
      <c r="G298" s="133"/>
      <c r="H298" s="134" t="n">
        <v>1</v>
      </c>
      <c r="I298" s="134"/>
      <c r="J298" s="134"/>
      <c r="K298" s="135"/>
      <c r="L298" s="135"/>
      <c r="M298" s="135"/>
      <c r="N298" s="135"/>
      <c r="O298" s="135"/>
      <c r="P298" s="135"/>
      <c r="Q298" s="135"/>
      <c r="R298" s="135"/>
      <c r="S298" s="135"/>
      <c r="T298" s="135" t="n">
        <v>1</v>
      </c>
      <c r="U298" s="135"/>
      <c r="V298" s="135"/>
      <c r="W298" s="111"/>
      <c r="X298" s="111"/>
    </row>
    <row r="299" customFormat="false" ht="15.2" hidden="false" customHeight="true" outlineLevel="0" collapsed="false">
      <c r="A299" s="111"/>
      <c r="B299" s="133" t="s">
        <v>986</v>
      </c>
      <c r="C299" s="133"/>
      <c r="D299" s="133"/>
      <c r="E299" s="133"/>
      <c r="F299" s="133"/>
      <c r="G299" s="133"/>
      <c r="H299" s="134" t="n">
        <v>3</v>
      </c>
      <c r="I299" s="134"/>
      <c r="J299" s="134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 t="n">
        <v>3</v>
      </c>
      <c r="U299" s="135"/>
      <c r="V299" s="135"/>
      <c r="W299" s="111"/>
      <c r="X299" s="111"/>
    </row>
    <row r="300" customFormat="false" ht="15.2" hidden="false" customHeight="true" outlineLevel="0" collapsed="false">
      <c r="A300" s="111"/>
      <c r="B300" s="133" t="s">
        <v>987</v>
      </c>
      <c r="C300" s="133"/>
      <c r="D300" s="133"/>
      <c r="E300" s="133"/>
      <c r="F300" s="133"/>
      <c r="G300" s="133"/>
      <c r="H300" s="134" t="n">
        <v>4</v>
      </c>
      <c r="I300" s="134"/>
      <c r="J300" s="134"/>
      <c r="K300" s="135"/>
      <c r="L300" s="135"/>
      <c r="M300" s="135"/>
      <c r="N300" s="135"/>
      <c r="O300" s="135"/>
      <c r="P300" s="135"/>
      <c r="Q300" s="135"/>
      <c r="R300" s="135"/>
      <c r="S300" s="135"/>
      <c r="T300" s="136" t="n">
        <v>4</v>
      </c>
      <c r="U300" s="136"/>
      <c r="V300" s="136"/>
      <c r="W300" s="111"/>
      <c r="X300" s="111"/>
    </row>
    <row r="301" customFormat="false" ht="15.2" hidden="false" customHeight="true" outlineLevel="0" collapsed="false">
      <c r="A301" s="111"/>
      <c r="B301" s="129"/>
      <c r="C301" s="129"/>
      <c r="D301" s="129"/>
      <c r="E301" s="130"/>
      <c r="F301" s="130"/>
      <c r="G301" s="130"/>
      <c r="H301" s="130"/>
      <c r="I301" s="130"/>
      <c r="J301" s="130"/>
      <c r="K301" s="131"/>
      <c r="L301" s="131"/>
      <c r="M301" s="131"/>
      <c r="N301" s="131"/>
      <c r="O301" s="131"/>
      <c r="P301" s="131"/>
      <c r="Q301" s="131"/>
      <c r="R301" s="131"/>
      <c r="S301" s="131"/>
      <c r="T301" s="132" t="n">
        <v>18</v>
      </c>
      <c r="U301" s="132"/>
      <c r="V301" s="132"/>
      <c r="W301" s="131" t="n">
        <v>18</v>
      </c>
      <c r="X301" s="111"/>
    </row>
    <row r="302" customFormat="false" ht="15.4" hidden="false" customHeight="true" outlineLevel="0" collapsed="false">
      <c r="A302" s="111"/>
      <c r="B302" s="116"/>
      <c r="C302" s="116"/>
      <c r="D302" s="116"/>
      <c r="E302" s="116"/>
      <c r="F302" s="116"/>
      <c r="G302" s="116"/>
      <c r="H302" s="116"/>
      <c r="I302" s="116"/>
      <c r="J302" s="116"/>
      <c r="K302" s="116"/>
      <c r="L302" s="116"/>
      <c r="M302" s="116"/>
      <c r="N302" s="116"/>
      <c r="O302" s="116"/>
      <c r="P302" s="117" t="s">
        <v>912</v>
      </c>
      <c r="Q302" s="117"/>
      <c r="R302" s="117"/>
      <c r="S302" s="117"/>
      <c r="T302" s="117"/>
      <c r="U302" s="117"/>
      <c r="V302" s="117"/>
      <c r="W302" s="118" t="n">
        <v>18</v>
      </c>
      <c r="X302" s="111"/>
    </row>
    <row r="303" customFormat="false" ht="15.4" hidden="false" customHeight="true" outlineLevel="0" collapsed="false">
      <c r="A303" s="112" t="s">
        <v>291</v>
      </c>
      <c r="B303" s="112"/>
      <c r="C303" s="121" t="s">
        <v>911</v>
      </c>
      <c r="D303" s="122" t="s">
        <v>293</v>
      </c>
      <c r="E303" s="122"/>
      <c r="F303" s="122"/>
      <c r="G303" s="122"/>
      <c r="H303" s="122"/>
      <c r="I303" s="122"/>
      <c r="J303" s="122"/>
      <c r="K303" s="122"/>
      <c r="L303" s="122"/>
      <c r="M303" s="122"/>
      <c r="N303" s="122"/>
      <c r="O303" s="122"/>
      <c r="P303" s="122"/>
      <c r="Q303" s="122"/>
      <c r="R303" s="122"/>
      <c r="S303" s="122"/>
      <c r="T303" s="122"/>
      <c r="U303" s="122"/>
      <c r="V303" s="122"/>
      <c r="W303" s="111"/>
      <c r="X303" s="111"/>
    </row>
    <row r="304" customFormat="false" ht="15.2" hidden="false" customHeight="true" outlineLevel="0" collapsed="false">
      <c r="A304" s="111"/>
      <c r="B304" s="123"/>
      <c r="C304" s="123"/>
      <c r="D304" s="123"/>
      <c r="E304" s="124" t="s">
        <v>915</v>
      </c>
      <c r="F304" s="124"/>
      <c r="G304" s="124"/>
      <c r="H304" s="124"/>
      <c r="I304" s="124"/>
      <c r="J304" s="124"/>
      <c r="K304" s="124" t="s">
        <v>938</v>
      </c>
      <c r="L304" s="124"/>
      <c r="M304" s="124"/>
      <c r="N304" s="124" t="s">
        <v>917</v>
      </c>
      <c r="O304" s="124"/>
      <c r="P304" s="124"/>
      <c r="Q304" s="124" t="s">
        <v>918</v>
      </c>
      <c r="R304" s="124"/>
      <c r="S304" s="124"/>
      <c r="T304" s="124" t="s">
        <v>919</v>
      </c>
      <c r="U304" s="124"/>
      <c r="V304" s="124"/>
      <c r="W304" s="124" t="s">
        <v>920</v>
      </c>
      <c r="X304" s="111"/>
    </row>
    <row r="305" customFormat="false" ht="15.2" hidden="false" customHeight="true" outlineLevel="0" collapsed="false">
      <c r="A305" s="111"/>
      <c r="B305" s="125" t="s">
        <v>980</v>
      </c>
      <c r="C305" s="125"/>
      <c r="D305" s="125"/>
      <c r="E305" s="125"/>
      <c r="F305" s="125"/>
      <c r="G305" s="125"/>
      <c r="H305" s="126" t="n">
        <v>4</v>
      </c>
      <c r="I305" s="126"/>
      <c r="J305" s="126"/>
      <c r="K305" s="127"/>
      <c r="L305" s="127"/>
      <c r="M305" s="127"/>
      <c r="N305" s="127"/>
      <c r="O305" s="127"/>
      <c r="P305" s="127"/>
      <c r="Q305" s="127"/>
      <c r="R305" s="127"/>
      <c r="S305" s="127"/>
      <c r="T305" s="127" t="n">
        <v>4</v>
      </c>
      <c r="U305" s="127"/>
      <c r="V305" s="127"/>
      <c r="W305" s="116"/>
      <c r="X305" s="111"/>
    </row>
    <row r="306" customFormat="false" ht="15.2" hidden="false" customHeight="true" outlineLevel="0" collapsed="false">
      <c r="A306" s="111"/>
      <c r="B306" s="133" t="s">
        <v>981</v>
      </c>
      <c r="C306" s="133"/>
      <c r="D306" s="133"/>
      <c r="E306" s="133"/>
      <c r="F306" s="133"/>
      <c r="G306" s="133"/>
      <c r="H306" s="134" t="n">
        <v>5</v>
      </c>
      <c r="I306" s="134"/>
      <c r="J306" s="134"/>
      <c r="K306" s="135"/>
      <c r="L306" s="135"/>
      <c r="M306" s="135"/>
      <c r="N306" s="135"/>
      <c r="O306" s="135"/>
      <c r="P306" s="135"/>
      <c r="Q306" s="135"/>
      <c r="R306" s="135"/>
      <c r="S306" s="135"/>
      <c r="T306" s="135" t="n">
        <v>5</v>
      </c>
      <c r="U306" s="135"/>
      <c r="V306" s="135"/>
      <c r="W306" s="111"/>
      <c r="X306" s="111"/>
    </row>
    <row r="307" customFormat="false" ht="15.2" hidden="false" customHeight="true" outlineLevel="0" collapsed="false">
      <c r="A307" s="111"/>
      <c r="B307" s="133" t="s">
        <v>982</v>
      </c>
      <c r="C307" s="133"/>
      <c r="D307" s="133"/>
      <c r="E307" s="133"/>
      <c r="F307" s="133"/>
      <c r="G307" s="133"/>
      <c r="H307" s="134" t="n">
        <v>6</v>
      </c>
      <c r="I307" s="134"/>
      <c r="J307" s="134"/>
      <c r="K307" s="135"/>
      <c r="L307" s="135"/>
      <c r="M307" s="135"/>
      <c r="N307" s="135"/>
      <c r="O307" s="135"/>
      <c r="P307" s="135"/>
      <c r="Q307" s="135"/>
      <c r="R307" s="135"/>
      <c r="S307" s="135"/>
      <c r="T307" s="135" t="n">
        <v>6</v>
      </c>
      <c r="U307" s="135"/>
      <c r="V307" s="135"/>
      <c r="W307" s="111"/>
      <c r="X307" s="111"/>
    </row>
    <row r="308" customFormat="false" ht="15.2" hidden="false" customHeight="true" outlineLevel="0" collapsed="false">
      <c r="A308" s="111"/>
      <c r="B308" s="133" t="s">
        <v>983</v>
      </c>
      <c r="C308" s="133"/>
      <c r="D308" s="133"/>
      <c r="E308" s="133"/>
      <c r="F308" s="133"/>
      <c r="G308" s="133"/>
      <c r="H308" s="134" t="n">
        <v>1</v>
      </c>
      <c r="I308" s="134"/>
      <c r="J308" s="134"/>
      <c r="K308" s="135"/>
      <c r="L308" s="135"/>
      <c r="M308" s="135"/>
      <c r="N308" s="135"/>
      <c r="O308" s="135"/>
      <c r="P308" s="135"/>
      <c r="Q308" s="135"/>
      <c r="R308" s="135"/>
      <c r="S308" s="135"/>
      <c r="T308" s="135" t="n">
        <v>1</v>
      </c>
      <c r="U308" s="135"/>
      <c r="V308" s="135"/>
      <c r="W308" s="111"/>
      <c r="X308" s="111"/>
    </row>
    <row r="309" customFormat="false" ht="15.2" hidden="false" customHeight="true" outlineLevel="0" collapsed="false">
      <c r="A309" s="111"/>
      <c r="B309" s="133" t="s">
        <v>984</v>
      </c>
      <c r="C309" s="133"/>
      <c r="D309" s="133"/>
      <c r="E309" s="133"/>
      <c r="F309" s="133"/>
      <c r="G309" s="133"/>
      <c r="H309" s="134" t="n">
        <v>3</v>
      </c>
      <c r="I309" s="134"/>
      <c r="J309" s="134"/>
      <c r="K309" s="135"/>
      <c r="L309" s="135"/>
      <c r="M309" s="135"/>
      <c r="N309" s="135"/>
      <c r="O309" s="135"/>
      <c r="P309" s="135"/>
      <c r="Q309" s="135"/>
      <c r="R309" s="135"/>
      <c r="S309" s="135"/>
      <c r="T309" s="135" t="n">
        <v>3</v>
      </c>
      <c r="U309" s="135"/>
      <c r="V309" s="135"/>
      <c r="W309" s="111"/>
      <c r="X309" s="111"/>
    </row>
    <row r="310" customFormat="false" ht="15.2" hidden="false" customHeight="true" outlineLevel="0" collapsed="false">
      <c r="A310" s="111"/>
      <c r="B310" s="133" t="s">
        <v>985</v>
      </c>
      <c r="C310" s="133"/>
      <c r="D310" s="133"/>
      <c r="E310" s="133"/>
      <c r="F310" s="133"/>
      <c r="G310" s="133"/>
      <c r="H310" s="134" t="n">
        <v>5</v>
      </c>
      <c r="I310" s="134"/>
      <c r="J310" s="134"/>
      <c r="K310" s="135"/>
      <c r="L310" s="135"/>
      <c r="M310" s="135"/>
      <c r="N310" s="135"/>
      <c r="O310" s="135"/>
      <c r="P310" s="135"/>
      <c r="Q310" s="135"/>
      <c r="R310" s="135"/>
      <c r="S310" s="135"/>
      <c r="T310" s="135" t="n">
        <v>5</v>
      </c>
      <c r="U310" s="135"/>
      <c r="V310" s="135"/>
      <c r="W310" s="111"/>
      <c r="X310" s="111"/>
    </row>
    <row r="311" customFormat="false" ht="15.2" hidden="false" customHeight="true" outlineLevel="0" collapsed="false">
      <c r="A311" s="111"/>
      <c r="B311" s="133" t="s">
        <v>986</v>
      </c>
      <c r="C311" s="133"/>
      <c r="D311" s="133"/>
      <c r="E311" s="133"/>
      <c r="F311" s="133"/>
      <c r="G311" s="133"/>
      <c r="H311" s="134" t="n">
        <v>1</v>
      </c>
      <c r="I311" s="134"/>
      <c r="J311" s="134"/>
      <c r="K311" s="135"/>
      <c r="L311" s="135"/>
      <c r="M311" s="135"/>
      <c r="N311" s="135"/>
      <c r="O311" s="135"/>
      <c r="P311" s="135"/>
      <c r="Q311" s="135"/>
      <c r="R311" s="135"/>
      <c r="S311" s="135"/>
      <c r="T311" s="135" t="n">
        <v>1</v>
      </c>
      <c r="U311" s="135"/>
      <c r="V311" s="135"/>
      <c r="W311" s="111"/>
      <c r="X311" s="111"/>
    </row>
    <row r="312" customFormat="false" ht="15.2" hidden="false" customHeight="true" outlineLevel="0" collapsed="false">
      <c r="A312" s="111"/>
      <c r="B312" s="133" t="s">
        <v>987</v>
      </c>
      <c r="C312" s="133"/>
      <c r="D312" s="133"/>
      <c r="E312" s="133"/>
      <c r="F312" s="133"/>
      <c r="G312" s="133"/>
      <c r="H312" s="134" t="n">
        <v>5</v>
      </c>
      <c r="I312" s="134"/>
      <c r="J312" s="134"/>
      <c r="K312" s="135"/>
      <c r="L312" s="135"/>
      <c r="M312" s="135"/>
      <c r="N312" s="135"/>
      <c r="O312" s="135"/>
      <c r="P312" s="135"/>
      <c r="Q312" s="135"/>
      <c r="R312" s="135"/>
      <c r="S312" s="135"/>
      <c r="T312" s="136" t="n">
        <v>5</v>
      </c>
      <c r="U312" s="136"/>
      <c r="V312" s="136"/>
      <c r="W312" s="111"/>
      <c r="X312" s="111"/>
    </row>
    <row r="313" customFormat="false" ht="15.2" hidden="false" customHeight="true" outlineLevel="0" collapsed="false">
      <c r="A313" s="111"/>
      <c r="B313" s="129"/>
      <c r="C313" s="129"/>
      <c r="D313" s="129"/>
      <c r="E313" s="130"/>
      <c r="F313" s="130"/>
      <c r="G313" s="130"/>
      <c r="H313" s="130"/>
      <c r="I313" s="130"/>
      <c r="J313" s="130"/>
      <c r="K313" s="131"/>
      <c r="L313" s="131"/>
      <c r="M313" s="131"/>
      <c r="N313" s="131"/>
      <c r="O313" s="131"/>
      <c r="P313" s="131"/>
      <c r="Q313" s="131"/>
      <c r="R313" s="131"/>
      <c r="S313" s="131"/>
      <c r="T313" s="132" t="n">
        <v>30</v>
      </c>
      <c r="U313" s="132"/>
      <c r="V313" s="132"/>
      <c r="W313" s="131" t="n">
        <v>30</v>
      </c>
      <c r="X313" s="111"/>
    </row>
    <row r="314" customFormat="false" ht="15.4" hidden="false" customHeight="true" outlineLevel="0" collapsed="false">
      <c r="A314" s="111"/>
      <c r="B314" s="116"/>
      <c r="C314" s="116"/>
      <c r="D314" s="116"/>
      <c r="E314" s="116"/>
      <c r="F314" s="116"/>
      <c r="G314" s="116"/>
      <c r="H314" s="116"/>
      <c r="I314" s="116"/>
      <c r="J314" s="116"/>
      <c r="K314" s="116"/>
      <c r="L314" s="116"/>
      <c r="M314" s="116"/>
      <c r="N314" s="116"/>
      <c r="O314" s="116"/>
      <c r="P314" s="117" t="s">
        <v>912</v>
      </c>
      <c r="Q314" s="117"/>
      <c r="R314" s="117"/>
      <c r="S314" s="117"/>
      <c r="T314" s="117"/>
      <c r="U314" s="117"/>
      <c r="V314" s="117"/>
      <c r="W314" s="118" t="n">
        <v>30</v>
      </c>
      <c r="X314" s="111"/>
    </row>
    <row r="315" customFormat="false" ht="15.4" hidden="false" customHeight="true" outlineLevel="0" collapsed="false">
      <c r="A315" s="112" t="s">
        <v>294</v>
      </c>
      <c r="B315" s="112"/>
      <c r="C315" s="121" t="s">
        <v>911</v>
      </c>
      <c r="D315" s="122" t="s">
        <v>296</v>
      </c>
      <c r="E315" s="122"/>
      <c r="F315" s="122"/>
      <c r="G315" s="122"/>
      <c r="H315" s="122"/>
      <c r="I315" s="122"/>
      <c r="J315" s="122"/>
      <c r="K315" s="122"/>
      <c r="L315" s="122"/>
      <c r="M315" s="122"/>
      <c r="N315" s="122"/>
      <c r="O315" s="122"/>
      <c r="P315" s="122"/>
      <c r="Q315" s="122"/>
      <c r="R315" s="122"/>
      <c r="S315" s="122"/>
      <c r="T315" s="122"/>
      <c r="U315" s="122"/>
      <c r="V315" s="122"/>
      <c r="W315" s="111"/>
      <c r="X315" s="111"/>
    </row>
    <row r="316" customFormat="false" ht="15.2" hidden="false" customHeight="true" outlineLevel="0" collapsed="false">
      <c r="A316" s="111"/>
      <c r="B316" s="123"/>
      <c r="C316" s="123"/>
      <c r="D316" s="123"/>
      <c r="E316" s="124" t="s">
        <v>915</v>
      </c>
      <c r="F316" s="124"/>
      <c r="G316" s="124"/>
      <c r="H316" s="124"/>
      <c r="I316" s="124"/>
      <c r="J316" s="124"/>
      <c r="K316" s="124" t="s">
        <v>938</v>
      </c>
      <c r="L316" s="124"/>
      <c r="M316" s="124"/>
      <c r="N316" s="124" t="s">
        <v>917</v>
      </c>
      <c r="O316" s="124"/>
      <c r="P316" s="124"/>
      <c r="Q316" s="124" t="s">
        <v>918</v>
      </c>
      <c r="R316" s="124"/>
      <c r="S316" s="124"/>
      <c r="T316" s="124" t="s">
        <v>919</v>
      </c>
      <c r="U316" s="124"/>
      <c r="V316" s="124"/>
      <c r="W316" s="124" t="s">
        <v>920</v>
      </c>
      <c r="X316" s="111"/>
    </row>
    <row r="317" customFormat="false" ht="12.2" hidden="false" customHeight="true" outlineLevel="0" collapsed="false">
      <c r="A317" s="111"/>
      <c r="B317" s="125" t="s">
        <v>980</v>
      </c>
      <c r="C317" s="125"/>
      <c r="D317" s="125"/>
      <c r="E317" s="125"/>
      <c r="F317" s="125"/>
      <c r="G317" s="125"/>
      <c r="H317" s="126"/>
      <c r="I317" s="126"/>
      <c r="J317" s="126"/>
      <c r="K317" s="127"/>
      <c r="L317" s="127"/>
      <c r="M317" s="127"/>
      <c r="N317" s="127"/>
      <c r="O317" s="127"/>
      <c r="P317" s="127"/>
      <c r="Q317" s="127"/>
      <c r="R317" s="127"/>
      <c r="S317" s="127"/>
      <c r="T317" s="127"/>
      <c r="U317" s="127"/>
      <c r="V317" s="127"/>
      <c r="W317" s="116"/>
      <c r="X317" s="111"/>
    </row>
    <row r="318" customFormat="false" ht="15.2" hidden="false" customHeight="true" outlineLevel="0" collapsed="false">
      <c r="A318" s="111"/>
      <c r="B318" s="133" t="s">
        <v>981</v>
      </c>
      <c r="C318" s="133"/>
      <c r="D318" s="133"/>
      <c r="E318" s="133"/>
      <c r="F318" s="133"/>
      <c r="G318" s="133"/>
      <c r="H318" s="134" t="n">
        <v>2</v>
      </c>
      <c r="I318" s="134"/>
      <c r="J318" s="134"/>
      <c r="K318" s="135"/>
      <c r="L318" s="135"/>
      <c r="M318" s="135"/>
      <c r="N318" s="135"/>
      <c r="O318" s="135"/>
      <c r="P318" s="135"/>
      <c r="Q318" s="135"/>
      <c r="R318" s="135"/>
      <c r="S318" s="135"/>
      <c r="T318" s="135" t="n">
        <v>2</v>
      </c>
      <c r="U318" s="135"/>
      <c r="V318" s="135"/>
      <c r="W318" s="111"/>
      <c r="X318" s="111"/>
    </row>
    <row r="319" customFormat="false" ht="15.2" hidden="false" customHeight="true" outlineLevel="0" collapsed="false">
      <c r="A319" s="111"/>
      <c r="B319" s="133" t="s">
        <v>982</v>
      </c>
      <c r="C319" s="133"/>
      <c r="D319" s="133"/>
      <c r="E319" s="133"/>
      <c r="F319" s="133"/>
      <c r="G319" s="133"/>
      <c r="H319" s="134" t="n">
        <v>1</v>
      </c>
      <c r="I319" s="134"/>
      <c r="J319" s="134"/>
      <c r="K319" s="135"/>
      <c r="L319" s="135"/>
      <c r="M319" s="135"/>
      <c r="N319" s="135"/>
      <c r="O319" s="135"/>
      <c r="P319" s="135"/>
      <c r="Q319" s="135"/>
      <c r="R319" s="135"/>
      <c r="S319" s="135"/>
      <c r="T319" s="135" t="n">
        <v>1</v>
      </c>
      <c r="U319" s="135"/>
      <c r="V319" s="135"/>
      <c r="W319" s="111"/>
      <c r="X319" s="111"/>
    </row>
    <row r="320" customFormat="false" ht="15.2" hidden="false" customHeight="true" outlineLevel="0" collapsed="false">
      <c r="A320" s="111"/>
      <c r="B320" s="133" t="s">
        <v>983</v>
      </c>
      <c r="C320" s="133"/>
      <c r="D320" s="133"/>
      <c r="E320" s="133"/>
      <c r="F320" s="133"/>
      <c r="G320" s="133"/>
      <c r="H320" s="134" t="n">
        <v>9</v>
      </c>
      <c r="I320" s="134"/>
      <c r="J320" s="134"/>
      <c r="K320" s="135"/>
      <c r="L320" s="135"/>
      <c r="M320" s="135"/>
      <c r="N320" s="135"/>
      <c r="O320" s="135"/>
      <c r="P320" s="135"/>
      <c r="Q320" s="135"/>
      <c r="R320" s="135"/>
      <c r="S320" s="135"/>
      <c r="T320" s="135" t="n">
        <v>9</v>
      </c>
      <c r="U320" s="135"/>
      <c r="V320" s="135"/>
      <c r="W320" s="111"/>
      <c r="X320" s="111"/>
    </row>
    <row r="321" customFormat="false" ht="15.2" hidden="false" customHeight="true" outlineLevel="0" collapsed="false">
      <c r="A321" s="111"/>
      <c r="B321" s="133" t="s">
        <v>984</v>
      </c>
      <c r="C321" s="133"/>
      <c r="D321" s="133"/>
      <c r="E321" s="133"/>
      <c r="F321" s="133"/>
      <c r="G321" s="133"/>
      <c r="H321" s="134" t="n">
        <v>5</v>
      </c>
      <c r="I321" s="134"/>
      <c r="J321" s="134"/>
      <c r="K321" s="135"/>
      <c r="L321" s="135"/>
      <c r="M321" s="135"/>
      <c r="N321" s="135"/>
      <c r="O321" s="135"/>
      <c r="P321" s="135"/>
      <c r="Q321" s="135"/>
      <c r="R321" s="135"/>
      <c r="S321" s="135"/>
      <c r="T321" s="135" t="n">
        <v>5</v>
      </c>
      <c r="U321" s="135"/>
      <c r="V321" s="135"/>
      <c r="W321" s="111"/>
      <c r="X321" s="111"/>
    </row>
    <row r="322" customFormat="false" ht="15.2" hidden="false" customHeight="true" outlineLevel="0" collapsed="false">
      <c r="A322" s="111"/>
      <c r="B322" s="133" t="s">
        <v>985</v>
      </c>
      <c r="C322" s="133"/>
      <c r="D322" s="133"/>
      <c r="E322" s="133"/>
      <c r="F322" s="133"/>
      <c r="G322" s="133"/>
      <c r="H322" s="134" t="n">
        <v>1</v>
      </c>
      <c r="I322" s="134"/>
      <c r="J322" s="134"/>
      <c r="K322" s="135"/>
      <c r="L322" s="135"/>
      <c r="M322" s="135"/>
      <c r="N322" s="135"/>
      <c r="O322" s="135"/>
      <c r="P322" s="135"/>
      <c r="Q322" s="135"/>
      <c r="R322" s="135"/>
      <c r="S322" s="135"/>
      <c r="T322" s="135" t="n">
        <v>1</v>
      </c>
      <c r="U322" s="135"/>
      <c r="V322" s="135"/>
      <c r="W322" s="111"/>
      <c r="X322" s="111"/>
    </row>
    <row r="323" customFormat="false" ht="15.2" hidden="false" customHeight="true" outlineLevel="0" collapsed="false">
      <c r="A323" s="111"/>
      <c r="B323" s="133" t="s">
        <v>986</v>
      </c>
      <c r="C323" s="133"/>
      <c r="D323" s="133"/>
      <c r="E323" s="133"/>
      <c r="F323" s="133"/>
      <c r="G323" s="133"/>
      <c r="H323" s="134" t="n">
        <v>6</v>
      </c>
      <c r="I323" s="134"/>
      <c r="J323" s="134"/>
      <c r="K323" s="135"/>
      <c r="L323" s="135"/>
      <c r="M323" s="135"/>
      <c r="N323" s="135"/>
      <c r="O323" s="135"/>
      <c r="P323" s="135"/>
      <c r="Q323" s="135"/>
      <c r="R323" s="135"/>
      <c r="S323" s="135"/>
      <c r="T323" s="135" t="n">
        <v>6</v>
      </c>
      <c r="U323" s="135"/>
      <c r="V323" s="135"/>
      <c r="W323" s="111"/>
      <c r="X323" s="111"/>
    </row>
    <row r="324" customFormat="false" ht="12.2" hidden="false" customHeight="true" outlineLevel="0" collapsed="false">
      <c r="A324" s="111"/>
      <c r="B324" s="133" t="s">
        <v>987</v>
      </c>
      <c r="C324" s="133"/>
      <c r="D324" s="133"/>
      <c r="E324" s="133"/>
      <c r="F324" s="133"/>
      <c r="G324" s="133"/>
      <c r="H324" s="134"/>
      <c r="I324" s="134"/>
      <c r="J324" s="134"/>
      <c r="K324" s="135"/>
      <c r="L324" s="135"/>
      <c r="M324" s="135"/>
      <c r="N324" s="135"/>
      <c r="O324" s="135"/>
      <c r="P324" s="135"/>
      <c r="Q324" s="135"/>
      <c r="R324" s="135"/>
      <c r="S324" s="135"/>
      <c r="T324" s="136"/>
      <c r="U324" s="136"/>
      <c r="V324" s="136"/>
      <c r="W324" s="111"/>
      <c r="X324" s="111"/>
    </row>
    <row r="325" customFormat="false" ht="15.2" hidden="false" customHeight="true" outlineLevel="0" collapsed="false">
      <c r="A325" s="111"/>
      <c r="B325" s="129"/>
      <c r="C325" s="129"/>
      <c r="D325" s="129"/>
      <c r="E325" s="130"/>
      <c r="F325" s="130"/>
      <c r="G325" s="130"/>
      <c r="H325" s="130"/>
      <c r="I325" s="130"/>
      <c r="J325" s="130"/>
      <c r="K325" s="131"/>
      <c r="L325" s="131"/>
      <c r="M325" s="131"/>
      <c r="N325" s="131"/>
      <c r="O325" s="131"/>
      <c r="P325" s="131"/>
      <c r="Q325" s="131"/>
      <c r="R325" s="131"/>
      <c r="S325" s="131"/>
      <c r="T325" s="132" t="n">
        <v>24</v>
      </c>
      <c r="U325" s="132"/>
      <c r="V325" s="132"/>
      <c r="W325" s="131" t="n">
        <v>24</v>
      </c>
      <c r="X325" s="111"/>
    </row>
    <row r="326" customFormat="false" ht="15.4" hidden="false" customHeight="true" outlineLevel="0" collapsed="false">
      <c r="A326" s="111"/>
      <c r="B326" s="116"/>
      <c r="C326" s="116"/>
      <c r="D326" s="116"/>
      <c r="E326" s="116"/>
      <c r="F326" s="116"/>
      <c r="G326" s="116"/>
      <c r="H326" s="116"/>
      <c r="I326" s="116"/>
      <c r="J326" s="116"/>
      <c r="K326" s="116"/>
      <c r="L326" s="116"/>
      <c r="M326" s="116"/>
      <c r="N326" s="116"/>
      <c r="O326" s="116"/>
      <c r="P326" s="117" t="s">
        <v>912</v>
      </c>
      <c r="Q326" s="117"/>
      <c r="R326" s="117"/>
      <c r="S326" s="117"/>
      <c r="T326" s="117"/>
      <c r="U326" s="117"/>
      <c r="V326" s="117"/>
      <c r="W326" s="118" t="n">
        <v>24</v>
      </c>
      <c r="X326" s="111"/>
    </row>
    <row r="327" customFormat="false" ht="15.4" hidden="false" customHeight="true" outlineLevel="0" collapsed="false">
      <c r="A327" s="112" t="s">
        <v>297</v>
      </c>
      <c r="B327" s="112"/>
      <c r="C327" s="113" t="s">
        <v>911</v>
      </c>
      <c r="D327" s="114" t="s">
        <v>299</v>
      </c>
      <c r="E327" s="114"/>
      <c r="F327" s="114"/>
      <c r="G327" s="114"/>
      <c r="H327" s="114"/>
      <c r="I327" s="114"/>
      <c r="J327" s="114"/>
      <c r="K327" s="114"/>
      <c r="L327" s="114"/>
      <c r="M327" s="114"/>
      <c r="N327" s="114"/>
      <c r="O327" s="114"/>
      <c r="P327" s="114"/>
      <c r="Q327" s="114"/>
      <c r="R327" s="114"/>
      <c r="S327" s="114"/>
      <c r="T327" s="114"/>
      <c r="U327" s="114"/>
      <c r="V327" s="114"/>
      <c r="W327" s="115"/>
      <c r="X327" s="111"/>
    </row>
    <row r="328" customFormat="false" ht="15.4" hidden="false" customHeight="true" outlineLevel="0" collapsed="false">
      <c r="A328" s="111"/>
      <c r="B328" s="116"/>
      <c r="C328" s="116"/>
      <c r="D328" s="116"/>
      <c r="E328" s="116"/>
      <c r="F328" s="116"/>
      <c r="G328" s="116"/>
      <c r="H328" s="116"/>
      <c r="I328" s="116"/>
      <c r="J328" s="116"/>
      <c r="K328" s="116"/>
      <c r="L328" s="116"/>
      <c r="M328" s="116"/>
      <c r="N328" s="116"/>
      <c r="O328" s="116"/>
      <c r="P328" s="117" t="s">
        <v>912</v>
      </c>
      <c r="Q328" s="117"/>
      <c r="R328" s="117"/>
      <c r="S328" s="117"/>
      <c r="T328" s="117"/>
      <c r="U328" s="117"/>
      <c r="V328" s="117"/>
      <c r="W328" s="118" t="n">
        <v>48</v>
      </c>
      <c r="X328" s="111"/>
    </row>
    <row r="329" customFormat="false" ht="15.4" hidden="false" customHeight="true" outlineLevel="0" collapsed="false">
      <c r="A329" s="112" t="s">
        <v>300</v>
      </c>
      <c r="B329" s="112"/>
      <c r="C329" s="113" t="s">
        <v>911</v>
      </c>
      <c r="D329" s="114" t="s">
        <v>302</v>
      </c>
      <c r="E329" s="114"/>
      <c r="F329" s="114"/>
      <c r="G329" s="114"/>
      <c r="H329" s="114"/>
      <c r="I329" s="114"/>
      <c r="J329" s="114"/>
      <c r="K329" s="114"/>
      <c r="L329" s="114"/>
      <c r="M329" s="114"/>
      <c r="N329" s="114"/>
      <c r="O329" s="114"/>
      <c r="P329" s="114"/>
      <c r="Q329" s="114"/>
      <c r="R329" s="114"/>
      <c r="S329" s="114"/>
      <c r="T329" s="114"/>
      <c r="U329" s="114"/>
      <c r="V329" s="114"/>
      <c r="W329" s="115"/>
      <c r="X329" s="111"/>
    </row>
    <row r="330" customFormat="false" ht="15.4" hidden="false" customHeight="true" outlineLevel="0" collapsed="false">
      <c r="A330" s="111"/>
      <c r="B330" s="116"/>
      <c r="C330" s="116"/>
      <c r="D330" s="116"/>
      <c r="E330" s="116"/>
      <c r="F330" s="116"/>
      <c r="G330" s="116"/>
      <c r="H330" s="116"/>
      <c r="I330" s="116"/>
      <c r="J330" s="116"/>
      <c r="K330" s="116"/>
      <c r="L330" s="116"/>
      <c r="M330" s="116"/>
      <c r="N330" s="116"/>
      <c r="O330" s="116"/>
      <c r="P330" s="117" t="s">
        <v>912</v>
      </c>
      <c r="Q330" s="117"/>
      <c r="R330" s="117"/>
      <c r="S330" s="117"/>
      <c r="T330" s="117"/>
      <c r="U330" s="117"/>
      <c r="V330" s="117"/>
      <c r="W330" s="118" t="n">
        <v>50</v>
      </c>
      <c r="X330" s="111"/>
    </row>
    <row r="331" customFormat="false" ht="15.4" hidden="false" customHeight="true" outlineLevel="0" collapsed="false">
      <c r="A331" s="112" t="s">
        <v>303</v>
      </c>
      <c r="B331" s="112"/>
      <c r="C331" s="113" t="s">
        <v>911</v>
      </c>
      <c r="D331" s="114" t="s">
        <v>305</v>
      </c>
      <c r="E331" s="114"/>
      <c r="F331" s="114"/>
      <c r="G331" s="114"/>
      <c r="H331" s="114"/>
      <c r="I331" s="114"/>
      <c r="J331" s="114"/>
      <c r="K331" s="114"/>
      <c r="L331" s="114"/>
      <c r="M331" s="114"/>
      <c r="N331" s="114"/>
      <c r="O331" s="114"/>
      <c r="P331" s="114"/>
      <c r="Q331" s="114"/>
      <c r="R331" s="114"/>
      <c r="S331" s="114"/>
      <c r="T331" s="114"/>
      <c r="U331" s="114"/>
      <c r="V331" s="114"/>
      <c r="W331" s="115"/>
      <c r="X331" s="111"/>
    </row>
    <row r="332" customFormat="false" ht="15.4" hidden="false" customHeight="true" outlineLevel="0" collapsed="false">
      <c r="A332" s="111"/>
      <c r="B332" s="116"/>
      <c r="C332" s="116"/>
      <c r="D332" s="116"/>
      <c r="E332" s="116"/>
      <c r="F332" s="116"/>
      <c r="G332" s="116"/>
      <c r="H332" s="116"/>
      <c r="I332" s="116"/>
      <c r="J332" s="116"/>
      <c r="K332" s="116"/>
      <c r="L332" s="116"/>
      <c r="M332" s="116"/>
      <c r="N332" s="116"/>
      <c r="O332" s="116"/>
      <c r="P332" s="117" t="s">
        <v>912</v>
      </c>
      <c r="Q332" s="117"/>
      <c r="R332" s="117"/>
      <c r="S332" s="117"/>
      <c r="T332" s="117"/>
      <c r="U332" s="117"/>
      <c r="V332" s="117"/>
      <c r="W332" s="118" t="n">
        <v>72</v>
      </c>
      <c r="X332" s="111"/>
    </row>
    <row r="333" customFormat="false" ht="22.15" hidden="false" customHeight="true" outlineLevel="0" collapsed="false">
      <c r="A333" s="112" t="s">
        <v>306</v>
      </c>
      <c r="B333" s="112"/>
      <c r="C333" s="121" t="s">
        <v>49</v>
      </c>
      <c r="D333" s="122" t="s">
        <v>308</v>
      </c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11"/>
      <c r="X333" s="111"/>
    </row>
    <row r="334" customFormat="false" ht="15.2" hidden="false" customHeight="true" outlineLevel="0" collapsed="false">
      <c r="A334" s="111"/>
      <c r="B334" s="123"/>
      <c r="C334" s="123"/>
      <c r="D334" s="123"/>
      <c r="E334" s="124" t="s">
        <v>915</v>
      </c>
      <c r="F334" s="124"/>
      <c r="G334" s="124"/>
      <c r="H334" s="124"/>
      <c r="I334" s="124"/>
      <c r="J334" s="124"/>
      <c r="K334" s="124" t="s">
        <v>938</v>
      </c>
      <c r="L334" s="124"/>
      <c r="M334" s="124"/>
      <c r="N334" s="124" t="s">
        <v>917</v>
      </c>
      <c r="O334" s="124"/>
      <c r="P334" s="124"/>
      <c r="Q334" s="124" t="s">
        <v>916</v>
      </c>
      <c r="R334" s="124"/>
      <c r="S334" s="124"/>
      <c r="T334" s="124" t="s">
        <v>919</v>
      </c>
      <c r="U334" s="124"/>
      <c r="V334" s="124"/>
      <c r="W334" s="124" t="s">
        <v>920</v>
      </c>
      <c r="X334" s="111"/>
    </row>
    <row r="335" customFormat="false" ht="12.2" hidden="false" customHeight="true" outlineLevel="0" collapsed="false">
      <c r="A335" s="111"/>
      <c r="B335" s="125" t="s">
        <v>980</v>
      </c>
      <c r="C335" s="125"/>
      <c r="D335" s="125"/>
      <c r="E335" s="125"/>
      <c r="F335" s="125"/>
      <c r="G335" s="125"/>
      <c r="H335" s="126"/>
      <c r="I335" s="126"/>
      <c r="J335" s="126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16"/>
      <c r="X335" s="111"/>
    </row>
    <row r="336" customFormat="false" ht="15.2" hidden="false" customHeight="true" outlineLevel="0" collapsed="false">
      <c r="A336" s="111"/>
      <c r="B336" s="133" t="s">
        <v>981</v>
      </c>
      <c r="C336" s="133"/>
      <c r="D336" s="133"/>
      <c r="E336" s="133"/>
      <c r="F336" s="133"/>
      <c r="G336" s="133"/>
      <c r="H336" s="134" t="n">
        <v>4</v>
      </c>
      <c r="I336" s="134"/>
      <c r="J336" s="134"/>
      <c r="K336" s="135" t="n">
        <v>1</v>
      </c>
      <c r="L336" s="135"/>
      <c r="M336" s="135"/>
      <c r="N336" s="135" t="n">
        <v>1</v>
      </c>
      <c r="O336" s="135"/>
      <c r="P336" s="135"/>
      <c r="Q336" s="135"/>
      <c r="R336" s="135"/>
      <c r="S336" s="135"/>
      <c r="T336" s="135" t="n">
        <v>4</v>
      </c>
      <c r="U336" s="135"/>
      <c r="V336" s="135"/>
      <c r="W336" s="111"/>
      <c r="X336" s="111"/>
    </row>
    <row r="337" customFormat="false" ht="15.2" hidden="false" customHeight="true" outlineLevel="0" collapsed="false">
      <c r="A337" s="111"/>
      <c r="B337" s="133" t="s">
        <v>982</v>
      </c>
      <c r="C337" s="133"/>
      <c r="D337" s="133"/>
      <c r="E337" s="133"/>
      <c r="F337" s="133"/>
      <c r="G337" s="133"/>
      <c r="H337" s="134" t="n">
        <v>5</v>
      </c>
      <c r="I337" s="134"/>
      <c r="J337" s="134"/>
      <c r="K337" s="135" t="n">
        <v>1</v>
      </c>
      <c r="L337" s="135"/>
      <c r="M337" s="135"/>
      <c r="N337" s="135" t="n">
        <v>1</v>
      </c>
      <c r="O337" s="135"/>
      <c r="P337" s="135"/>
      <c r="Q337" s="135"/>
      <c r="R337" s="135"/>
      <c r="S337" s="135"/>
      <c r="T337" s="135" t="n">
        <v>5</v>
      </c>
      <c r="U337" s="135"/>
      <c r="V337" s="135"/>
      <c r="W337" s="111"/>
      <c r="X337" s="111"/>
    </row>
    <row r="338" customFormat="false" ht="15.2" hidden="false" customHeight="true" outlineLevel="0" collapsed="false">
      <c r="A338" s="111"/>
      <c r="B338" s="133" t="s">
        <v>983</v>
      </c>
      <c r="C338" s="133"/>
      <c r="D338" s="133"/>
      <c r="E338" s="133"/>
      <c r="F338" s="133"/>
      <c r="G338" s="133"/>
      <c r="H338" s="134" t="n">
        <v>10</v>
      </c>
      <c r="I338" s="134"/>
      <c r="J338" s="134"/>
      <c r="K338" s="135" t="n">
        <v>1</v>
      </c>
      <c r="L338" s="135"/>
      <c r="M338" s="135"/>
      <c r="N338" s="135" t="n">
        <v>1</v>
      </c>
      <c r="O338" s="135"/>
      <c r="P338" s="135"/>
      <c r="Q338" s="135"/>
      <c r="R338" s="135"/>
      <c r="S338" s="135"/>
      <c r="T338" s="135" t="n">
        <v>10</v>
      </c>
      <c r="U338" s="135"/>
      <c r="V338" s="135"/>
      <c r="W338" s="111"/>
      <c r="X338" s="111"/>
    </row>
    <row r="339" customFormat="false" ht="15.2" hidden="false" customHeight="true" outlineLevel="0" collapsed="false">
      <c r="A339" s="111"/>
      <c r="B339" s="133" t="s">
        <v>984</v>
      </c>
      <c r="C339" s="133"/>
      <c r="D339" s="133"/>
      <c r="E339" s="133"/>
      <c r="F339" s="133"/>
      <c r="G339" s="133"/>
      <c r="H339" s="134" t="n">
        <v>7</v>
      </c>
      <c r="I339" s="134"/>
      <c r="J339" s="134"/>
      <c r="K339" s="135" t="n">
        <v>1</v>
      </c>
      <c r="L339" s="135"/>
      <c r="M339" s="135"/>
      <c r="N339" s="135" t="n">
        <v>1</v>
      </c>
      <c r="O339" s="135"/>
      <c r="P339" s="135"/>
      <c r="Q339" s="135"/>
      <c r="R339" s="135"/>
      <c r="S339" s="135"/>
      <c r="T339" s="135" t="n">
        <v>7</v>
      </c>
      <c r="U339" s="135"/>
      <c r="V339" s="135"/>
      <c r="W339" s="111"/>
      <c r="X339" s="111"/>
    </row>
    <row r="340" customFormat="false" ht="15.2" hidden="false" customHeight="true" outlineLevel="0" collapsed="false">
      <c r="A340" s="111"/>
      <c r="B340" s="133" t="s">
        <v>985</v>
      </c>
      <c r="C340" s="133"/>
      <c r="D340" s="133"/>
      <c r="E340" s="133"/>
      <c r="F340" s="133"/>
      <c r="G340" s="133"/>
      <c r="H340" s="134" t="n">
        <v>5</v>
      </c>
      <c r="I340" s="134"/>
      <c r="J340" s="134"/>
      <c r="K340" s="135" t="n">
        <v>1</v>
      </c>
      <c r="L340" s="135"/>
      <c r="M340" s="135"/>
      <c r="N340" s="135" t="n">
        <v>1</v>
      </c>
      <c r="O340" s="135"/>
      <c r="P340" s="135"/>
      <c r="Q340" s="135"/>
      <c r="R340" s="135"/>
      <c r="S340" s="135"/>
      <c r="T340" s="135" t="n">
        <v>5</v>
      </c>
      <c r="U340" s="135"/>
      <c r="V340" s="135"/>
      <c r="W340" s="111"/>
      <c r="X340" s="111"/>
    </row>
    <row r="341" customFormat="false" ht="15.2" hidden="false" customHeight="true" outlineLevel="0" collapsed="false">
      <c r="A341" s="111"/>
      <c r="B341" s="133" t="s">
        <v>986</v>
      </c>
      <c r="C341" s="133"/>
      <c r="D341" s="133"/>
      <c r="E341" s="133"/>
      <c r="F341" s="133"/>
      <c r="G341" s="133"/>
      <c r="H341" s="134" t="n">
        <v>8</v>
      </c>
      <c r="I341" s="134"/>
      <c r="J341" s="134"/>
      <c r="K341" s="135" t="n">
        <v>1</v>
      </c>
      <c r="L341" s="135"/>
      <c r="M341" s="135"/>
      <c r="N341" s="135" t="n">
        <v>1</v>
      </c>
      <c r="O341" s="135"/>
      <c r="P341" s="135"/>
      <c r="Q341" s="135"/>
      <c r="R341" s="135"/>
      <c r="S341" s="135"/>
      <c r="T341" s="135" t="n">
        <v>8</v>
      </c>
      <c r="U341" s="135"/>
      <c r="V341" s="135"/>
      <c r="W341" s="111"/>
      <c r="X341" s="111"/>
    </row>
    <row r="342" customFormat="false" ht="15.2" hidden="false" customHeight="true" outlineLevel="0" collapsed="false">
      <c r="A342" s="111"/>
      <c r="B342" s="133" t="s">
        <v>987</v>
      </c>
      <c r="C342" s="133"/>
      <c r="D342" s="133"/>
      <c r="E342" s="133"/>
      <c r="F342" s="133"/>
      <c r="G342" s="133"/>
      <c r="H342" s="134" t="n">
        <v>4</v>
      </c>
      <c r="I342" s="134"/>
      <c r="J342" s="134"/>
      <c r="K342" s="135" t="n">
        <v>1</v>
      </c>
      <c r="L342" s="135"/>
      <c r="M342" s="135"/>
      <c r="N342" s="135" t="n">
        <v>1</v>
      </c>
      <c r="O342" s="135"/>
      <c r="P342" s="135"/>
      <c r="Q342" s="135"/>
      <c r="R342" s="135"/>
      <c r="S342" s="135"/>
      <c r="T342" s="136" t="n">
        <v>4</v>
      </c>
      <c r="U342" s="136"/>
      <c r="V342" s="136"/>
      <c r="W342" s="111"/>
      <c r="X342" s="111"/>
    </row>
    <row r="343" customFormat="false" ht="15.2" hidden="false" customHeight="true" outlineLevel="0" collapsed="false">
      <c r="A343" s="111"/>
      <c r="B343" s="129"/>
      <c r="C343" s="129"/>
      <c r="D343" s="129"/>
      <c r="E343" s="130"/>
      <c r="F343" s="130"/>
      <c r="G343" s="130"/>
      <c r="H343" s="130"/>
      <c r="I343" s="130"/>
      <c r="J343" s="130"/>
      <c r="K343" s="131"/>
      <c r="L343" s="131"/>
      <c r="M343" s="131"/>
      <c r="N343" s="131"/>
      <c r="O343" s="131"/>
      <c r="P343" s="131"/>
      <c r="Q343" s="131"/>
      <c r="R343" s="131"/>
      <c r="S343" s="131"/>
      <c r="T343" s="132" t="n">
        <v>43</v>
      </c>
      <c r="U343" s="132"/>
      <c r="V343" s="132"/>
      <c r="W343" s="131" t="n">
        <v>43</v>
      </c>
      <c r="X343" s="111"/>
    </row>
    <row r="344" customFormat="false" ht="15.4" hidden="false" customHeight="true" outlineLevel="0" collapsed="false">
      <c r="A344" s="111"/>
      <c r="B344" s="116"/>
      <c r="C344" s="116"/>
      <c r="D344" s="116"/>
      <c r="E344" s="116"/>
      <c r="F344" s="116"/>
      <c r="G344" s="116"/>
      <c r="H344" s="116"/>
      <c r="I344" s="116"/>
      <c r="J344" s="116"/>
      <c r="K344" s="116"/>
      <c r="L344" s="116"/>
      <c r="M344" s="116"/>
      <c r="N344" s="116"/>
      <c r="O344" s="116"/>
      <c r="P344" s="117" t="s">
        <v>935</v>
      </c>
      <c r="Q344" s="117"/>
      <c r="R344" s="117"/>
      <c r="S344" s="117"/>
      <c r="T344" s="117"/>
      <c r="U344" s="117"/>
      <c r="V344" s="117"/>
      <c r="W344" s="118" t="n">
        <v>43</v>
      </c>
      <c r="X344" s="111"/>
    </row>
    <row r="345" customFormat="false" ht="12.95" hidden="false" customHeight="true" outlineLevel="0" collapsed="false">
      <c r="A345" s="119" t="s">
        <v>913</v>
      </c>
      <c r="B345" s="119"/>
      <c r="C345" s="119"/>
      <c r="D345" s="119"/>
      <c r="E345" s="119"/>
      <c r="F345" s="119"/>
      <c r="G345" s="119"/>
      <c r="H345" s="119"/>
      <c r="I345" s="119"/>
      <c r="J345" s="119"/>
      <c r="K345" s="119"/>
      <c r="L345" s="119"/>
      <c r="M345" s="119"/>
      <c r="N345" s="119"/>
      <c r="O345" s="119"/>
      <c r="P345" s="119"/>
      <c r="Q345" s="119"/>
      <c r="R345" s="119"/>
      <c r="S345" s="119"/>
      <c r="T345" s="120"/>
      <c r="U345" s="120"/>
      <c r="V345" s="120"/>
      <c r="W345" s="120"/>
      <c r="X345" s="108"/>
    </row>
    <row r="346" customFormat="false" ht="16.7" hidden="false" customHeight="true" outlineLevel="0" collapsed="false">
      <c r="A346" s="107" t="s">
        <v>988</v>
      </c>
      <c r="B346" s="107"/>
      <c r="C346" s="107"/>
      <c r="D346" s="107"/>
      <c r="E346" s="107"/>
      <c r="F346" s="107"/>
      <c r="G346" s="107"/>
      <c r="H346" s="107"/>
      <c r="I346" s="107"/>
      <c r="J346" s="107"/>
      <c r="K346" s="107"/>
      <c r="L346" s="107"/>
      <c r="M346" s="107"/>
      <c r="N346" s="107"/>
      <c r="O346" s="107"/>
      <c r="P346" s="107"/>
      <c r="Q346" s="107"/>
      <c r="R346" s="107"/>
      <c r="S346" s="107"/>
      <c r="T346" s="107"/>
      <c r="U346" s="107"/>
      <c r="V346" s="107"/>
      <c r="W346" s="107"/>
      <c r="X346" s="108"/>
    </row>
    <row r="347" customFormat="false" ht="16.7" hidden="false" customHeight="true" outlineLevel="0" collapsed="false">
      <c r="A347" s="109" t="s">
        <v>909</v>
      </c>
      <c r="B347" s="109"/>
      <c r="C347" s="109" t="s">
        <v>13</v>
      </c>
      <c r="D347" s="109" t="s">
        <v>12</v>
      </c>
      <c r="E347" s="109"/>
      <c r="F347" s="109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  <c r="Q347" s="109"/>
      <c r="R347" s="109"/>
      <c r="S347" s="109"/>
      <c r="T347" s="110" t="s">
        <v>910</v>
      </c>
      <c r="U347" s="110"/>
      <c r="V347" s="110"/>
      <c r="W347" s="110"/>
      <c r="X347" s="111"/>
    </row>
    <row r="348" customFormat="false" ht="22.15" hidden="false" customHeight="true" outlineLevel="0" collapsed="false">
      <c r="A348" s="112" t="s">
        <v>310</v>
      </c>
      <c r="B348" s="112"/>
      <c r="C348" s="113" t="s">
        <v>911</v>
      </c>
      <c r="D348" s="114" t="s">
        <v>312</v>
      </c>
      <c r="E348" s="114"/>
      <c r="F348" s="114"/>
      <c r="G348" s="114"/>
      <c r="H348" s="114"/>
      <c r="I348" s="114"/>
      <c r="J348" s="114"/>
      <c r="K348" s="114"/>
      <c r="L348" s="114"/>
      <c r="M348" s="114"/>
      <c r="N348" s="114"/>
      <c r="O348" s="114"/>
      <c r="P348" s="114"/>
      <c r="Q348" s="114"/>
      <c r="R348" s="114"/>
      <c r="S348" s="114"/>
      <c r="T348" s="114"/>
      <c r="U348" s="114"/>
      <c r="V348" s="114"/>
      <c r="W348" s="115"/>
      <c r="X348" s="108"/>
    </row>
    <row r="349" customFormat="false" ht="15.4" hidden="false" customHeight="true" outlineLevel="0" collapsed="false">
      <c r="A349" s="111"/>
      <c r="B349" s="116"/>
      <c r="C349" s="116"/>
      <c r="D349" s="116"/>
      <c r="E349" s="116"/>
      <c r="F349" s="116"/>
      <c r="G349" s="116"/>
      <c r="H349" s="116"/>
      <c r="I349" s="116"/>
      <c r="J349" s="116"/>
      <c r="K349" s="116"/>
      <c r="L349" s="116"/>
      <c r="M349" s="116"/>
      <c r="N349" s="116"/>
      <c r="O349" s="116"/>
      <c r="P349" s="117" t="s">
        <v>912</v>
      </c>
      <c r="Q349" s="117"/>
      <c r="R349" s="117"/>
      <c r="S349" s="117"/>
      <c r="T349" s="117"/>
      <c r="U349" s="117"/>
      <c r="V349" s="117"/>
      <c r="W349" s="118" t="n">
        <v>1</v>
      </c>
      <c r="X349" s="111"/>
    </row>
    <row r="350" customFormat="false" ht="22.15" hidden="false" customHeight="true" outlineLevel="0" collapsed="false">
      <c r="A350" s="112" t="s">
        <v>313</v>
      </c>
      <c r="B350" s="112"/>
      <c r="C350" s="113" t="s">
        <v>911</v>
      </c>
      <c r="D350" s="114" t="s">
        <v>315</v>
      </c>
      <c r="E350" s="114"/>
      <c r="F350" s="114"/>
      <c r="G350" s="114"/>
      <c r="H350" s="114"/>
      <c r="I350" s="114"/>
      <c r="J350" s="114"/>
      <c r="K350" s="114"/>
      <c r="L350" s="114"/>
      <c r="M350" s="114"/>
      <c r="N350" s="114"/>
      <c r="O350" s="114"/>
      <c r="P350" s="114"/>
      <c r="Q350" s="114"/>
      <c r="R350" s="114"/>
      <c r="S350" s="114"/>
      <c r="T350" s="114"/>
      <c r="U350" s="114"/>
      <c r="V350" s="114"/>
      <c r="W350" s="115"/>
      <c r="X350" s="111"/>
    </row>
    <row r="351" customFormat="false" ht="15.4" hidden="false" customHeight="true" outlineLevel="0" collapsed="false">
      <c r="A351" s="111"/>
      <c r="B351" s="116"/>
      <c r="C351" s="116"/>
      <c r="D351" s="116"/>
      <c r="E351" s="116"/>
      <c r="F351" s="116"/>
      <c r="G351" s="116"/>
      <c r="H351" s="116"/>
      <c r="I351" s="116"/>
      <c r="J351" s="116"/>
      <c r="K351" s="116"/>
      <c r="L351" s="116"/>
      <c r="M351" s="116"/>
      <c r="N351" s="116"/>
      <c r="O351" s="116"/>
      <c r="P351" s="117" t="s">
        <v>912</v>
      </c>
      <c r="Q351" s="117"/>
      <c r="R351" s="117"/>
      <c r="S351" s="117"/>
      <c r="T351" s="117"/>
      <c r="U351" s="117"/>
      <c r="V351" s="117"/>
      <c r="W351" s="118" t="n">
        <v>19</v>
      </c>
      <c r="X351" s="111"/>
    </row>
    <row r="352" customFormat="false" ht="22.15" hidden="false" customHeight="true" outlineLevel="0" collapsed="false">
      <c r="A352" s="112" t="s">
        <v>316</v>
      </c>
      <c r="B352" s="112"/>
      <c r="C352" s="113" t="s">
        <v>911</v>
      </c>
      <c r="D352" s="114" t="s">
        <v>318</v>
      </c>
      <c r="E352" s="114"/>
      <c r="F352" s="114"/>
      <c r="G352" s="114"/>
      <c r="H352" s="114"/>
      <c r="I352" s="114"/>
      <c r="J352" s="114"/>
      <c r="K352" s="114"/>
      <c r="L352" s="114"/>
      <c r="M352" s="114"/>
      <c r="N352" s="114"/>
      <c r="O352" s="114"/>
      <c r="P352" s="114"/>
      <c r="Q352" s="114"/>
      <c r="R352" s="114"/>
      <c r="S352" s="114"/>
      <c r="T352" s="114"/>
      <c r="U352" s="114"/>
      <c r="V352" s="114"/>
      <c r="W352" s="115"/>
      <c r="X352" s="111"/>
    </row>
    <row r="353" customFormat="false" ht="15.4" hidden="false" customHeight="true" outlineLevel="0" collapsed="false">
      <c r="A353" s="111"/>
      <c r="B353" s="116"/>
      <c r="C353" s="116"/>
      <c r="D353" s="116"/>
      <c r="E353" s="116"/>
      <c r="F353" s="116"/>
      <c r="G353" s="116"/>
      <c r="H353" s="116"/>
      <c r="I353" s="116"/>
      <c r="J353" s="116"/>
      <c r="K353" s="116"/>
      <c r="L353" s="116"/>
      <c r="M353" s="116"/>
      <c r="N353" s="116"/>
      <c r="O353" s="116"/>
      <c r="P353" s="117" t="s">
        <v>912</v>
      </c>
      <c r="Q353" s="117"/>
      <c r="R353" s="117"/>
      <c r="S353" s="117"/>
      <c r="T353" s="117"/>
      <c r="U353" s="117"/>
      <c r="V353" s="117"/>
      <c r="W353" s="118" t="n">
        <v>19</v>
      </c>
      <c r="X353" s="111"/>
    </row>
    <row r="354" customFormat="false" ht="15.4" hidden="false" customHeight="true" outlineLevel="0" collapsed="false">
      <c r="A354" s="112" t="s">
        <v>319</v>
      </c>
      <c r="B354" s="112"/>
      <c r="C354" s="113" t="s">
        <v>911</v>
      </c>
      <c r="D354" s="114" t="s">
        <v>321</v>
      </c>
      <c r="E354" s="114"/>
      <c r="F354" s="114"/>
      <c r="G354" s="114"/>
      <c r="H354" s="114"/>
      <c r="I354" s="114"/>
      <c r="J354" s="114"/>
      <c r="K354" s="114"/>
      <c r="L354" s="114"/>
      <c r="M354" s="114"/>
      <c r="N354" s="114"/>
      <c r="O354" s="114"/>
      <c r="P354" s="114"/>
      <c r="Q354" s="114"/>
      <c r="R354" s="114"/>
      <c r="S354" s="114"/>
      <c r="T354" s="114"/>
      <c r="U354" s="114"/>
      <c r="V354" s="114"/>
      <c r="W354" s="115"/>
      <c r="X354" s="111"/>
    </row>
    <row r="355" customFormat="false" ht="15.4" hidden="false" customHeight="true" outlineLevel="0" collapsed="false">
      <c r="A355" s="111"/>
      <c r="B355" s="116"/>
      <c r="C355" s="116"/>
      <c r="D355" s="116"/>
      <c r="E355" s="116"/>
      <c r="F355" s="116"/>
      <c r="G355" s="116"/>
      <c r="H355" s="116"/>
      <c r="I355" s="116"/>
      <c r="J355" s="116"/>
      <c r="K355" s="116"/>
      <c r="L355" s="116"/>
      <c r="M355" s="116"/>
      <c r="N355" s="116"/>
      <c r="O355" s="116"/>
      <c r="P355" s="117" t="s">
        <v>912</v>
      </c>
      <c r="Q355" s="117"/>
      <c r="R355" s="117"/>
      <c r="S355" s="117"/>
      <c r="T355" s="117"/>
      <c r="U355" s="117"/>
      <c r="V355" s="117"/>
      <c r="W355" s="118" t="n">
        <v>1</v>
      </c>
      <c r="X355" s="111"/>
    </row>
    <row r="356" customFormat="false" ht="15.4" hidden="false" customHeight="true" outlineLevel="0" collapsed="false">
      <c r="A356" s="112" t="s">
        <v>322</v>
      </c>
      <c r="B356" s="112"/>
      <c r="C356" s="121" t="s">
        <v>911</v>
      </c>
      <c r="D356" s="122" t="s">
        <v>324</v>
      </c>
      <c r="E356" s="122"/>
      <c r="F356" s="122"/>
      <c r="G356" s="122"/>
      <c r="H356" s="122"/>
      <c r="I356" s="122"/>
      <c r="J356" s="122"/>
      <c r="K356" s="122"/>
      <c r="L356" s="122"/>
      <c r="M356" s="122"/>
      <c r="N356" s="122"/>
      <c r="O356" s="122"/>
      <c r="P356" s="122"/>
      <c r="Q356" s="122"/>
      <c r="R356" s="122"/>
      <c r="S356" s="122"/>
      <c r="T356" s="122"/>
      <c r="U356" s="122"/>
      <c r="V356" s="122"/>
      <c r="W356" s="111"/>
      <c r="X356" s="111"/>
    </row>
    <row r="357" customFormat="false" ht="15.2" hidden="false" customHeight="true" outlineLevel="0" collapsed="false">
      <c r="A357" s="111"/>
      <c r="B357" s="123"/>
      <c r="C357" s="123"/>
      <c r="D357" s="123"/>
      <c r="E357" s="124" t="s">
        <v>915</v>
      </c>
      <c r="F357" s="124"/>
      <c r="G357" s="124"/>
      <c r="H357" s="124"/>
      <c r="I357" s="124"/>
      <c r="J357" s="124"/>
      <c r="K357" s="124" t="s">
        <v>938</v>
      </c>
      <c r="L357" s="124"/>
      <c r="M357" s="124"/>
      <c r="N357" s="124" t="s">
        <v>917</v>
      </c>
      <c r="O357" s="124"/>
      <c r="P357" s="124"/>
      <c r="Q357" s="124" t="s">
        <v>918</v>
      </c>
      <c r="R357" s="124"/>
      <c r="S357" s="124"/>
      <c r="T357" s="124" t="s">
        <v>919</v>
      </c>
      <c r="U357" s="124"/>
      <c r="V357" s="124"/>
      <c r="W357" s="124" t="s">
        <v>920</v>
      </c>
      <c r="X357" s="111"/>
    </row>
    <row r="358" customFormat="false" ht="15.2" hidden="false" customHeight="true" outlineLevel="0" collapsed="false">
      <c r="A358" s="111"/>
      <c r="B358" s="125" t="s">
        <v>989</v>
      </c>
      <c r="C358" s="125"/>
      <c r="D358" s="125"/>
      <c r="E358" s="125"/>
      <c r="F358" s="125"/>
      <c r="G358" s="125"/>
      <c r="H358" s="126" t="n">
        <v>19</v>
      </c>
      <c r="I358" s="126"/>
      <c r="J358" s="126"/>
      <c r="K358" s="127"/>
      <c r="L358" s="127"/>
      <c r="M358" s="127"/>
      <c r="N358" s="127"/>
      <c r="O358" s="127"/>
      <c r="P358" s="127"/>
      <c r="Q358" s="127"/>
      <c r="R358" s="127"/>
      <c r="S358" s="127"/>
      <c r="T358" s="127" t="n">
        <v>19</v>
      </c>
      <c r="U358" s="127"/>
      <c r="V358" s="127"/>
      <c r="W358" s="116"/>
      <c r="X358" s="111"/>
    </row>
    <row r="359" customFormat="false" ht="15.2" hidden="false" customHeight="true" outlineLevel="0" collapsed="false">
      <c r="A359" s="111"/>
      <c r="B359" s="133" t="s">
        <v>990</v>
      </c>
      <c r="C359" s="133"/>
      <c r="D359" s="133"/>
      <c r="E359" s="133"/>
      <c r="F359" s="133"/>
      <c r="G359" s="133"/>
      <c r="H359" s="134" t="n">
        <v>19</v>
      </c>
      <c r="I359" s="134"/>
      <c r="J359" s="134"/>
      <c r="K359" s="135"/>
      <c r="L359" s="135"/>
      <c r="M359" s="135"/>
      <c r="N359" s="135"/>
      <c r="O359" s="135"/>
      <c r="P359" s="135"/>
      <c r="Q359" s="135"/>
      <c r="R359" s="135"/>
      <c r="S359" s="135"/>
      <c r="T359" s="136" t="n">
        <v>19</v>
      </c>
      <c r="U359" s="136"/>
      <c r="V359" s="136"/>
      <c r="W359" s="111"/>
      <c r="X359" s="111"/>
    </row>
    <row r="360" customFormat="false" ht="15.2" hidden="false" customHeight="true" outlineLevel="0" collapsed="false">
      <c r="A360" s="111"/>
      <c r="B360" s="129"/>
      <c r="C360" s="129"/>
      <c r="D360" s="129"/>
      <c r="E360" s="130"/>
      <c r="F360" s="130"/>
      <c r="G360" s="130"/>
      <c r="H360" s="130"/>
      <c r="I360" s="130"/>
      <c r="J360" s="130"/>
      <c r="K360" s="131"/>
      <c r="L360" s="131"/>
      <c r="M360" s="131"/>
      <c r="N360" s="131"/>
      <c r="O360" s="131"/>
      <c r="P360" s="131"/>
      <c r="Q360" s="131"/>
      <c r="R360" s="131"/>
      <c r="S360" s="131"/>
      <c r="T360" s="132" t="n">
        <v>38</v>
      </c>
      <c r="U360" s="132"/>
      <c r="V360" s="132"/>
      <c r="W360" s="131" t="n">
        <v>38</v>
      </c>
      <c r="X360" s="111"/>
    </row>
    <row r="361" customFormat="false" ht="15.4" hidden="false" customHeight="true" outlineLevel="0" collapsed="false">
      <c r="A361" s="111"/>
      <c r="B361" s="116"/>
      <c r="C361" s="116"/>
      <c r="D361" s="116"/>
      <c r="E361" s="116"/>
      <c r="F361" s="116"/>
      <c r="G361" s="116"/>
      <c r="H361" s="116"/>
      <c r="I361" s="116"/>
      <c r="J361" s="116"/>
      <c r="K361" s="116"/>
      <c r="L361" s="116"/>
      <c r="M361" s="116"/>
      <c r="N361" s="116"/>
      <c r="O361" s="116"/>
      <c r="P361" s="117" t="s">
        <v>912</v>
      </c>
      <c r="Q361" s="117"/>
      <c r="R361" s="117"/>
      <c r="S361" s="117"/>
      <c r="T361" s="117"/>
      <c r="U361" s="117"/>
      <c r="V361" s="117"/>
      <c r="W361" s="118" t="n">
        <v>38</v>
      </c>
      <c r="X361" s="111"/>
    </row>
    <row r="362" customFormat="false" ht="15.4" hidden="false" customHeight="true" outlineLevel="0" collapsed="false">
      <c r="A362" s="112" t="s">
        <v>325</v>
      </c>
      <c r="B362" s="112"/>
      <c r="C362" s="113" t="s">
        <v>45</v>
      </c>
      <c r="D362" s="114" t="s">
        <v>327</v>
      </c>
      <c r="E362" s="114"/>
      <c r="F362" s="114"/>
      <c r="G362" s="114"/>
      <c r="H362" s="114"/>
      <c r="I362" s="114"/>
      <c r="J362" s="114"/>
      <c r="K362" s="114"/>
      <c r="L362" s="114"/>
      <c r="M362" s="114"/>
      <c r="N362" s="114"/>
      <c r="O362" s="114"/>
      <c r="P362" s="114"/>
      <c r="Q362" s="114"/>
      <c r="R362" s="114"/>
      <c r="S362" s="114"/>
      <c r="T362" s="114"/>
      <c r="U362" s="114"/>
      <c r="V362" s="114"/>
      <c r="W362" s="115"/>
      <c r="X362" s="111"/>
    </row>
    <row r="363" customFormat="false" ht="15.4" hidden="false" customHeight="true" outlineLevel="0" collapsed="false">
      <c r="A363" s="111"/>
      <c r="B363" s="116"/>
      <c r="C363" s="116"/>
      <c r="D363" s="116"/>
      <c r="E363" s="116"/>
      <c r="F363" s="116"/>
      <c r="G363" s="116"/>
      <c r="H363" s="116"/>
      <c r="I363" s="116"/>
      <c r="J363" s="116"/>
      <c r="K363" s="116"/>
      <c r="L363" s="116"/>
      <c r="M363" s="116"/>
      <c r="N363" s="116"/>
      <c r="O363" s="116"/>
      <c r="P363" s="117" t="s">
        <v>931</v>
      </c>
      <c r="Q363" s="117"/>
      <c r="R363" s="117"/>
      <c r="S363" s="117"/>
      <c r="T363" s="117"/>
      <c r="U363" s="117"/>
      <c r="V363" s="117"/>
      <c r="W363" s="118" t="n">
        <v>1333</v>
      </c>
      <c r="X363" s="111"/>
    </row>
    <row r="364" customFormat="false" ht="15.4" hidden="false" customHeight="true" outlineLevel="0" collapsed="false">
      <c r="A364" s="112" t="s">
        <v>328</v>
      </c>
      <c r="B364" s="112"/>
      <c r="C364" s="113" t="s">
        <v>45</v>
      </c>
      <c r="D364" s="114" t="s">
        <v>263</v>
      </c>
      <c r="E364" s="114"/>
      <c r="F364" s="114"/>
      <c r="G364" s="114"/>
      <c r="H364" s="114"/>
      <c r="I364" s="114"/>
      <c r="J364" s="114"/>
      <c r="K364" s="114"/>
      <c r="L364" s="114"/>
      <c r="M364" s="114"/>
      <c r="N364" s="114"/>
      <c r="O364" s="114"/>
      <c r="P364" s="114"/>
      <c r="Q364" s="114"/>
      <c r="R364" s="114"/>
      <c r="S364" s="114"/>
      <c r="T364" s="114"/>
      <c r="U364" s="114"/>
      <c r="V364" s="114"/>
      <c r="W364" s="115"/>
      <c r="X364" s="111"/>
    </row>
    <row r="365" customFormat="false" ht="15.4" hidden="false" customHeight="true" outlineLevel="0" collapsed="false">
      <c r="A365" s="111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7" t="s">
        <v>931</v>
      </c>
      <c r="Q365" s="117"/>
      <c r="R365" s="117"/>
      <c r="S365" s="117"/>
      <c r="T365" s="117"/>
      <c r="U365" s="117"/>
      <c r="V365" s="117"/>
      <c r="W365" s="118" t="n">
        <v>1112</v>
      </c>
      <c r="X365" s="111"/>
    </row>
    <row r="366" customFormat="false" ht="15.4" hidden="false" customHeight="true" outlineLevel="0" collapsed="false">
      <c r="A366" s="112" t="s">
        <v>329</v>
      </c>
      <c r="B366" s="112"/>
      <c r="C366" s="113" t="s">
        <v>911</v>
      </c>
      <c r="D366" s="114" t="s">
        <v>331</v>
      </c>
      <c r="E366" s="114"/>
      <c r="F366" s="114"/>
      <c r="G366" s="114"/>
      <c r="H366" s="114"/>
      <c r="I366" s="114"/>
      <c r="J366" s="114"/>
      <c r="K366" s="114"/>
      <c r="L366" s="114"/>
      <c r="M366" s="114"/>
      <c r="N366" s="114"/>
      <c r="O366" s="114"/>
      <c r="P366" s="114"/>
      <c r="Q366" s="114"/>
      <c r="R366" s="114"/>
      <c r="S366" s="114"/>
      <c r="T366" s="114"/>
      <c r="U366" s="114"/>
      <c r="V366" s="114"/>
      <c r="W366" s="115"/>
      <c r="X366" s="111"/>
    </row>
    <row r="367" customFormat="false" ht="15.4" hidden="false" customHeight="true" outlineLevel="0" collapsed="false">
      <c r="A367" s="111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7" t="s">
        <v>912</v>
      </c>
      <c r="Q367" s="117"/>
      <c r="R367" s="117"/>
      <c r="S367" s="117"/>
      <c r="T367" s="117"/>
      <c r="U367" s="117"/>
      <c r="V367" s="117"/>
      <c r="W367" s="118" t="n">
        <v>40</v>
      </c>
      <c r="X367" s="111"/>
    </row>
    <row r="368" customFormat="false" ht="15.4" hidden="false" customHeight="true" outlineLevel="0" collapsed="false">
      <c r="A368" s="112" t="s">
        <v>332</v>
      </c>
      <c r="B368" s="112"/>
      <c r="C368" s="113" t="s">
        <v>911</v>
      </c>
      <c r="D368" s="114" t="s">
        <v>636</v>
      </c>
      <c r="E368" s="114"/>
      <c r="F368" s="114"/>
      <c r="G368" s="114"/>
      <c r="H368" s="114"/>
      <c r="I368" s="114"/>
      <c r="J368" s="114"/>
      <c r="K368" s="114"/>
      <c r="L368" s="114"/>
      <c r="M368" s="114"/>
      <c r="N368" s="114"/>
      <c r="O368" s="114"/>
      <c r="P368" s="114"/>
      <c r="Q368" s="114"/>
      <c r="R368" s="114"/>
      <c r="S368" s="114"/>
      <c r="T368" s="114"/>
      <c r="U368" s="114"/>
      <c r="V368" s="114"/>
      <c r="W368" s="115"/>
      <c r="X368" s="111"/>
    </row>
    <row r="369" customFormat="false" ht="15.4" hidden="false" customHeight="true" outlineLevel="0" collapsed="false">
      <c r="A369" s="111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7" t="s">
        <v>912</v>
      </c>
      <c r="Q369" s="117"/>
      <c r="R369" s="117"/>
      <c r="S369" s="117"/>
      <c r="T369" s="117"/>
      <c r="U369" s="117"/>
      <c r="V369" s="117"/>
      <c r="W369" s="118" t="n">
        <v>562</v>
      </c>
      <c r="X369" s="111"/>
    </row>
    <row r="370" customFormat="false" ht="22.15" hidden="false" customHeight="true" outlineLevel="0" collapsed="false">
      <c r="A370" s="112" t="s">
        <v>333</v>
      </c>
      <c r="B370" s="112"/>
      <c r="C370" s="113" t="s">
        <v>911</v>
      </c>
      <c r="D370" s="114" t="s">
        <v>277</v>
      </c>
      <c r="E370" s="114"/>
      <c r="F370" s="114"/>
      <c r="G370" s="114"/>
      <c r="H370" s="114"/>
      <c r="I370" s="114"/>
      <c r="J370" s="114"/>
      <c r="K370" s="114"/>
      <c r="L370" s="114"/>
      <c r="M370" s="114"/>
      <c r="N370" s="114"/>
      <c r="O370" s="114"/>
      <c r="P370" s="114"/>
      <c r="Q370" s="114"/>
      <c r="R370" s="114"/>
      <c r="S370" s="114"/>
      <c r="T370" s="114"/>
      <c r="U370" s="114"/>
      <c r="V370" s="114"/>
      <c r="W370" s="115"/>
      <c r="X370" s="111"/>
    </row>
    <row r="371" customFormat="false" ht="15.4" hidden="false" customHeight="true" outlineLevel="0" collapsed="false">
      <c r="A371" s="111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7" t="s">
        <v>912</v>
      </c>
      <c r="Q371" s="117"/>
      <c r="R371" s="117"/>
      <c r="S371" s="117"/>
      <c r="T371" s="117"/>
      <c r="U371" s="117"/>
      <c r="V371" s="117"/>
      <c r="W371" s="118" t="n">
        <v>1</v>
      </c>
      <c r="X371" s="111"/>
    </row>
    <row r="372" customFormat="false" ht="15.4" hidden="false" customHeight="true" outlineLevel="0" collapsed="false">
      <c r="A372" s="112" t="s">
        <v>334</v>
      </c>
      <c r="B372" s="112"/>
      <c r="C372" s="113" t="s">
        <v>911</v>
      </c>
      <c r="D372" s="114" t="s">
        <v>280</v>
      </c>
      <c r="E372" s="114"/>
      <c r="F372" s="114"/>
      <c r="G372" s="114"/>
      <c r="H372" s="114"/>
      <c r="I372" s="114"/>
      <c r="J372" s="114"/>
      <c r="K372" s="114"/>
      <c r="L372" s="114"/>
      <c r="M372" s="114"/>
      <c r="N372" s="114"/>
      <c r="O372" s="114"/>
      <c r="P372" s="114"/>
      <c r="Q372" s="114"/>
      <c r="R372" s="114"/>
      <c r="S372" s="114"/>
      <c r="T372" s="114"/>
      <c r="U372" s="114"/>
      <c r="V372" s="114"/>
      <c r="W372" s="115"/>
      <c r="X372" s="111"/>
    </row>
    <row r="373" customFormat="false" ht="15.4" hidden="false" customHeight="true" outlineLevel="0" collapsed="false">
      <c r="A373" s="111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7" t="s">
        <v>912</v>
      </c>
      <c r="Q373" s="117"/>
      <c r="R373" s="117"/>
      <c r="S373" s="117"/>
      <c r="T373" s="117"/>
      <c r="U373" s="117"/>
      <c r="V373" s="117"/>
      <c r="W373" s="118" t="n">
        <v>1</v>
      </c>
      <c r="X373" s="111"/>
    </row>
    <row r="374" customFormat="false" ht="22.15" hidden="false" customHeight="true" outlineLevel="0" collapsed="false">
      <c r="A374" s="112" t="s">
        <v>335</v>
      </c>
      <c r="B374" s="112"/>
      <c r="C374" s="113" t="s">
        <v>911</v>
      </c>
      <c r="D374" s="114" t="s">
        <v>337</v>
      </c>
      <c r="E374" s="114"/>
      <c r="F374" s="114"/>
      <c r="G374" s="114"/>
      <c r="H374" s="114"/>
      <c r="I374" s="114"/>
      <c r="J374" s="114"/>
      <c r="K374" s="114"/>
      <c r="L374" s="114"/>
      <c r="M374" s="114"/>
      <c r="N374" s="114"/>
      <c r="O374" s="114"/>
      <c r="P374" s="114"/>
      <c r="Q374" s="114"/>
      <c r="R374" s="114"/>
      <c r="S374" s="114"/>
      <c r="T374" s="114"/>
      <c r="U374" s="114"/>
      <c r="V374" s="114"/>
      <c r="W374" s="115"/>
      <c r="X374" s="111"/>
    </row>
    <row r="375" customFormat="false" ht="15.4" hidden="false" customHeight="true" outlineLevel="0" collapsed="false">
      <c r="A375" s="111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7" t="s">
        <v>912</v>
      </c>
      <c r="Q375" s="117"/>
      <c r="R375" s="117"/>
      <c r="S375" s="117"/>
      <c r="T375" s="117"/>
      <c r="U375" s="117"/>
      <c r="V375" s="117"/>
      <c r="W375" s="118" t="n">
        <v>1</v>
      </c>
      <c r="X375" s="111"/>
    </row>
    <row r="376" customFormat="false" ht="22.15" hidden="false" customHeight="true" outlineLevel="0" collapsed="false">
      <c r="A376" s="112" t="s">
        <v>338</v>
      </c>
      <c r="B376" s="112"/>
      <c r="C376" s="113" t="s">
        <v>911</v>
      </c>
      <c r="D376" s="114" t="s">
        <v>340</v>
      </c>
      <c r="E376" s="114"/>
      <c r="F376" s="114"/>
      <c r="G376" s="114"/>
      <c r="H376" s="114"/>
      <c r="I376" s="114"/>
      <c r="J376" s="114"/>
      <c r="K376" s="114"/>
      <c r="L376" s="114"/>
      <c r="M376" s="114"/>
      <c r="N376" s="114"/>
      <c r="O376" s="114"/>
      <c r="P376" s="114"/>
      <c r="Q376" s="114"/>
      <c r="R376" s="114"/>
      <c r="S376" s="114"/>
      <c r="T376" s="114"/>
      <c r="U376" s="114"/>
      <c r="V376" s="114"/>
      <c r="W376" s="115"/>
      <c r="X376" s="111"/>
    </row>
    <row r="377" customFormat="false" ht="15.4" hidden="false" customHeight="true" outlineLevel="0" collapsed="false">
      <c r="A377" s="111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7" t="s">
        <v>912</v>
      </c>
      <c r="Q377" s="117"/>
      <c r="R377" s="117"/>
      <c r="S377" s="117"/>
      <c r="T377" s="117"/>
      <c r="U377" s="117"/>
      <c r="V377" s="117"/>
      <c r="W377" s="118" t="n">
        <v>58</v>
      </c>
      <c r="X377" s="111"/>
    </row>
    <row r="378" customFormat="false" ht="22.15" hidden="false" customHeight="true" outlineLevel="0" collapsed="false">
      <c r="A378" s="112" t="s">
        <v>341</v>
      </c>
      <c r="B378" s="112"/>
      <c r="C378" s="113" t="s">
        <v>911</v>
      </c>
      <c r="D378" s="114" t="s">
        <v>343</v>
      </c>
      <c r="E378" s="114"/>
      <c r="F378" s="114"/>
      <c r="G378" s="114"/>
      <c r="H378" s="114"/>
      <c r="I378" s="114"/>
      <c r="J378" s="114"/>
      <c r="K378" s="114"/>
      <c r="L378" s="114"/>
      <c r="M378" s="114"/>
      <c r="N378" s="114"/>
      <c r="O378" s="114"/>
      <c r="P378" s="114"/>
      <c r="Q378" s="114"/>
      <c r="R378" s="114"/>
      <c r="S378" s="114"/>
      <c r="T378" s="114"/>
      <c r="U378" s="114"/>
      <c r="V378" s="114"/>
      <c r="W378" s="115"/>
      <c r="X378" s="111"/>
    </row>
    <row r="379" customFormat="false" ht="15.4" hidden="false" customHeight="true" outlineLevel="0" collapsed="false">
      <c r="A379" s="111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7" t="s">
        <v>912</v>
      </c>
      <c r="Q379" s="117"/>
      <c r="R379" s="117"/>
      <c r="S379" s="117"/>
      <c r="T379" s="117"/>
      <c r="U379" s="117"/>
      <c r="V379" s="117"/>
      <c r="W379" s="118" t="n">
        <v>14</v>
      </c>
      <c r="X379" s="111"/>
    </row>
    <row r="380" customFormat="false" ht="22.15" hidden="false" customHeight="true" outlineLevel="0" collapsed="false">
      <c r="A380" s="112" t="s">
        <v>344</v>
      </c>
      <c r="B380" s="112"/>
      <c r="C380" s="113" t="s">
        <v>911</v>
      </c>
      <c r="D380" s="114" t="s">
        <v>226</v>
      </c>
      <c r="E380" s="114"/>
      <c r="F380" s="114"/>
      <c r="G380" s="114"/>
      <c r="H380" s="114"/>
      <c r="I380" s="114"/>
      <c r="J380" s="114"/>
      <c r="K380" s="114"/>
      <c r="L380" s="114"/>
      <c r="M380" s="114"/>
      <c r="N380" s="114"/>
      <c r="O380" s="114"/>
      <c r="P380" s="114"/>
      <c r="Q380" s="114"/>
      <c r="R380" s="114"/>
      <c r="S380" s="114"/>
      <c r="T380" s="114"/>
      <c r="U380" s="114"/>
      <c r="V380" s="114"/>
      <c r="W380" s="115"/>
      <c r="X380" s="111"/>
    </row>
    <row r="381" customFormat="false" ht="15.4" hidden="false" customHeight="true" outlineLevel="0" collapsed="false">
      <c r="A381" s="111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7" t="s">
        <v>912</v>
      </c>
      <c r="Q381" s="117"/>
      <c r="R381" s="117"/>
      <c r="S381" s="117"/>
      <c r="T381" s="117"/>
      <c r="U381" s="117"/>
      <c r="V381" s="117"/>
      <c r="W381" s="118" t="n">
        <v>318</v>
      </c>
      <c r="X381" s="111"/>
    </row>
    <row r="382" customFormat="false" ht="15.4" hidden="false" customHeight="true" outlineLevel="0" collapsed="false">
      <c r="A382" s="112" t="s">
        <v>345</v>
      </c>
      <c r="B382" s="112"/>
      <c r="C382" s="113" t="s">
        <v>911</v>
      </c>
      <c r="D382" s="114" t="s">
        <v>347</v>
      </c>
      <c r="E382" s="114"/>
      <c r="F382" s="114"/>
      <c r="G382" s="114"/>
      <c r="H382" s="114"/>
      <c r="I382" s="114"/>
      <c r="J382" s="114"/>
      <c r="K382" s="114"/>
      <c r="L382" s="114"/>
      <c r="M382" s="114"/>
      <c r="N382" s="114"/>
      <c r="O382" s="114"/>
      <c r="P382" s="114"/>
      <c r="Q382" s="114"/>
      <c r="R382" s="114"/>
      <c r="S382" s="114"/>
      <c r="T382" s="114"/>
      <c r="U382" s="114"/>
      <c r="V382" s="114"/>
      <c r="W382" s="115"/>
      <c r="X382" s="111"/>
    </row>
    <row r="383" customFormat="false" ht="15.4" hidden="false" customHeight="true" outlineLevel="0" collapsed="false">
      <c r="A383" s="111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7" t="s">
        <v>912</v>
      </c>
      <c r="Q383" s="117"/>
      <c r="R383" s="117"/>
      <c r="S383" s="117"/>
      <c r="T383" s="117"/>
      <c r="U383" s="117"/>
      <c r="V383" s="117"/>
      <c r="W383" s="118" t="n">
        <v>318</v>
      </c>
      <c r="X383" s="111"/>
    </row>
    <row r="384" customFormat="false" ht="22.15" hidden="false" customHeight="true" outlineLevel="0" collapsed="false">
      <c r="A384" s="112" t="s">
        <v>348</v>
      </c>
      <c r="B384" s="112"/>
      <c r="C384" s="113" t="s">
        <v>45</v>
      </c>
      <c r="D384" s="114" t="s">
        <v>220</v>
      </c>
      <c r="E384" s="114"/>
      <c r="F384" s="114"/>
      <c r="G384" s="114"/>
      <c r="H384" s="114"/>
      <c r="I384" s="114"/>
      <c r="J384" s="114"/>
      <c r="K384" s="114"/>
      <c r="L384" s="114"/>
      <c r="M384" s="114"/>
      <c r="N384" s="114"/>
      <c r="O384" s="114"/>
      <c r="P384" s="114"/>
      <c r="Q384" s="114"/>
      <c r="R384" s="114"/>
      <c r="S384" s="114"/>
      <c r="T384" s="114"/>
      <c r="U384" s="114"/>
      <c r="V384" s="114"/>
      <c r="W384" s="115"/>
      <c r="X384" s="111"/>
    </row>
    <row r="385" customFormat="false" ht="15.4" hidden="false" customHeight="true" outlineLevel="0" collapsed="false">
      <c r="A385" s="111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7" t="s">
        <v>931</v>
      </c>
      <c r="Q385" s="117"/>
      <c r="R385" s="117"/>
      <c r="S385" s="117"/>
      <c r="T385" s="117"/>
      <c r="U385" s="117"/>
      <c r="V385" s="117"/>
      <c r="W385" s="118" t="n">
        <v>138</v>
      </c>
      <c r="X385" s="111"/>
    </row>
    <row r="386" customFormat="false" ht="22.15" hidden="false" customHeight="true" outlineLevel="0" collapsed="false">
      <c r="A386" s="112" t="s">
        <v>349</v>
      </c>
      <c r="B386" s="112"/>
      <c r="C386" s="113" t="s">
        <v>911</v>
      </c>
      <c r="D386" s="114" t="s">
        <v>214</v>
      </c>
      <c r="E386" s="114"/>
      <c r="F386" s="114"/>
      <c r="G386" s="114"/>
      <c r="H386" s="114"/>
      <c r="I386" s="114"/>
      <c r="J386" s="114"/>
      <c r="K386" s="114"/>
      <c r="L386" s="114"/>
      <c r="M386" s="114"/>
      <c r="N386" s="114"/>
      <c r="O386" s="114"/>
      <c r="P386" s="114"/>
      <c r="Q386" s="114"/>
      <c r="R386" s="114"/>
      <c r="S386" s="114"/>
      <c r="T386" s="114"/>
      <c r="U386" s="114"/>
      <c r="V386" s="114"/>
      <c r="W386" s="115"/>
      <c r="X386" s="111"/>
    </row>
    <row r="387" customFormat="false" ht="15.4" hidden="false" customHeight="true" outlineLevel="0" collapsed="false">
      <c r="A387" s="111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7" t="s">
        <v>912</v>
      </c>
      <c r="Q387" s="117"/>
      <c r="R387" s="117"/>
      <c r="S387" s="117"/>
      <c r="T387" s="117"/>
      <c r="U387" s="117"/>
      <c r="V387" s="117"/>
      <c r="W387" s="118" t="n">
        <v>20</v>
      </c>
      <c r="X387" s="111"/>
    </row>
    <row r="388" customFormat="false" ht="15.4" hidden="false" customHeight="true" outlineLevel="0" collapsed="false">
      <c r="A388" s="112" t="s">
        <v>350</v>
      </c>
      <c r="B388" s="112"/>
      <c r="C388" s="113" t="s">
        <v>45</v>
      </c>
      <c r="D388" s="114" t="s">
        <v>352</v>
      </c>
      <c r="E388" s="114"/>
      <c r="F388" s="114"/>
      <c r="G388" s="114"/>
      <c r="H388" s="114"/>
      <c r="I388" s="114"/>
      <c r="J388" s="114"/>
      <c r="K388" s="114"/>
      <c r="L388" s="114"/>
      <c r="M388" s="114"/>
      <c r="N388" s="114"/>
      <c r="O388" s="114"/>
      <c r="P388" s="114"/>
      <c r="Q388" s="114"/>
      <c r="R388" s="114"/>
      <c r="S388" s="114"/>
      <c r="T388" s="114"/>
      <c r="U388" s="114"/>
      <c r="V388" s="114"/>
      <c r="W388" s="115"/>
      <c r="X388" s="111"/>
    </row>
    <row r="389" customFormat="false" ht="15.4" hidden="false" customHeight="true" outlineLevel="0" collapsed="false">
      <c r="A389" s="111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7" t="s">
        <v>931</v>
      </c>
      <c r="Q389" s="117"/>
      <c r="R389" s="117"/>
      <c r="S389" s="117"/>
      <c r="T389" s="117"/>
      <c r="U389" s="117"/>
      <c r="V389" s="117"/>
      <c r="W389" s="118" t="n">
        <v>463</v>
      </c>
      <c r="X389" s="111"/>
    </row>
    <row r="390" customFormat="false" ht="15.4" hidden="false" customHeight="true" outlineLevel="0" collapsed="false">
      <c r="A390" s="112" t="s">
        <v>353</v>
      </c>
      <c r="B390" s="112"/>
      <c r="C390" s="113" t="s">
        <v>911</v>
      </c>
      <c r="D390" s="114" t="s">
        <v>355</v>
      </c>
      <c r="E390" s="114"/>
      <c r="F390" s="114"/>
      <c r="G390" s="114"/>
      <c r="H390" s="114"/>
      <c r="I390" s="114"/>
      <c r="J390" s="114"/>
      <c r="K390" s="114"/>
      <c r="L390" s="114"/>
      <c r="M390" s="114"/>
      <c r="N390" s="114"/>
      <c r="O390" s="114"/>
      <c r="P390" s="114"/>
      <c r="Q390" s="114"/>
      <c r="R390" s="114"/>
      <c r="S390" s="114"/>
      <c r="T390" s="114"/>
      <c r="U390" s="114"/>
      <c r="V390" s="114"/>
      <c r="W390" s="115"/>
      <c r="X390" s="111"/>
    </row>
    <row r="391" customFormat="false" ht="15.4" hidden="false" customHeight="true" outlineLevel="0" collapsed="false">
      <c r="A391" s="111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7" t="s">
        <v>912</v>
      </c>
      <c r="Q391" s="117"/>
      <c r="R391" s="117"/>
      <c r="S391" s="117"/>
      <c r="T391" s="117"/>
      <c r="U391" s="117"/>
      <c r="V391" s="117"/>
      <c r="W391" s="118" t="n">
        <v>2224</v>
      </c>
      <c r="X391" s="111"/>
    </row>
    <row r="392" customFormat="false" ht="15.4" hidden="false" customHeight="true" outlineLevel="0" collapsed="false">
      <c r="A392" s="112" t="s">
        <v>356</v>
      </c>
      <c r="B392" s="112"/>
      <c r="C392" s="113" t="s">
        <v>911</v>
      </c>
      <c r="D392" s="114" t="s">
        <v>358</v>
      </c>
      <c r="E392" s="114"/>
      <c r="F392" s="114"/>
      <c r="G392" s="114"/>
      <c r="H392" s="114"/>
      <c r="I392" s="114"/>
      <c r="J392" s="114"/>
      <c r="K392" s="114"/>
      <c r="L392" s="114"/>
      <c r="M392" s="114"/>
      <c r="N392" s="114"/>
      <c r="O392" s="114"/>
      <c r="P392" s="114"/>
      <c r="Q392" s="114"/>
      <c r="R392" s="114"/>
      <c r="S392" s="114"/>
      <c r="T392" s="114"/>
      <c r="U392" s="114"/>
      <c r="V392" s="114"/>
      <c r="W392" s="115"/>
      <c r="X392" s="111"/>
    </row>
    <row r="393" customFormat="false" ht="15.4" hidden="false" customHeight="true" outlineLevel="0" collapsed="false">
      <c r="A393" s="111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7" t="s">
        <v>912</v>
      </c>
      <c r="Q393" s="117"/>
      <c r="R393" s="117"/>
      <c r="S393" s="117"/>
      <c r="T393" s="117"/>
      <c r="U393" s="117"/>
      <c r="V393" s="117"/>
      <c r="W393" s="118" t="n">
        <v>2224</v>
      </c>
      <c r="X393" s="111"/>
    </row>
    <row r="394" customFormat="false" ht="15.4" hidden="false" customHeight="true" outlineLevel="0" collapsed="false">
      <c r="A394" s="112" t="s">
        <v>359</v>
      </c>
      <c r="B394" s="112"/>
      <c r="C394" s="113" t="s">
        <v>911</v>
      </c>
      <c r="D394" s="114" t="s">
        <v>361</v>
      </c>
      <c r="E394" s="114"/>
      <c r="F394" s="114"/>
      <c r="G394" s="114"/>
      <c r="H394" s="114"/>
      <c r="I394" s="114"/>
      <c r="J394" s="114"/>
      <c r="K394" s="114"/>
      <c r="L394" s="114"/>
      <c r="M394" s="114"/>
      <c r="N394" s="114"/>
      <c r="O394" s="114"/>
      <c r="P394" s="114"/>
      <c r="Q394" s="114"/>
      <c r="R394" s="114"/>
      <c r="S394" s="114"/>
      <c r="T394" s="114"/>
      <c r="U394" s="114"/>
      <c r="V394" s="114"/>
      <c r="W394" s="115"/>
      <c r="X394" s="111"/>
    </row>
    <row r="395" customFormat="false" ht="15.4" hidden="false" customHeight="true" outlineLevel="0" collapsed="false">
      <c r="A395" s="111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7" t="s">
        <v>912</v>
      </c>
      <c r="Q395" s="117"/>
      <c r="R395" s="117"/>
      <c r="S395" s="117"/>
      <c r="T395" s="117"/>
      <c r="U395" s="117"/>
      <c r="V395" s="117"/>
      <c r="W395" s="118" t="n">
        <v>912</v>
      </c>
      <c r="X395" s="111"/>
    </row>
    <row r="396" customFormat="false" ht="15.4" hidden="false" customHeight="true" outlineLevel="0" collapsed="false">
      <c r="A396" s="112" t="s">
        <v>362</v>
      </c>
      <c r="B396" s="112"/>
      <c r="C396" s="113" t="s">
        <v>911</v>
      </c>
      <c r="D396" s="114" t="s">
        <v>364</v>
      </c>
      <c r="E396" s="114"/>
      <c r="F396" s="114"/>
      <c r="G396" s="114"/>
      <c r="H396" s="114"/>
      <c r="I396" s="114"/>
      <c r="J396" s="114"/>
      <c r="K396" s="114"/>
      <c r="L396" s="114"/>
      <c r="M396" s="114"/>
      <c r="N396" s="114"/>
      <c r="O396" s="114"/>
      <c r="P396" s="114"/>
      <c r="Q396" s="114"/>
      <c r="R396" s="114"/>
      <c r="S396" s="114"/>
      <c r="T396" s="114"/>
      <c r="U396" s="114"/>
      <c r="V396" s="114"/>
      <c r="W396" s="115"/>
      <c r="X396" s="111"/>
    </row>
    <row r="397" customFormat="false" ht="15.4" hidden="false" customHeight="true" outlineLevel="0" collapsed="false">
      <c r="A397" s="111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7" t="s">
        <v>912</v>
      </c>
      <c r="Q397" s="117"/>
      <c r="R397" s="117"/>
      <c r="S397" s="117"/>
      <c r="T397" s="117"/>
      <c r="U397" s="117"/>
      <c r="V397" s="117"/>
      <c r="W397" s="118" t="n">
        <v>912</v>
      </c>
      <c r="X397" s="111"/>
    </row>
    <row r="398" customFormat="false" ht="15.4" hidden="false" customHeight="true" outlineLevel="0" collapsed="false">
      <c r="A398" s="112" t="s">
        <v>365</v>
      </c>
      <c r="B398" s="112"/>
      <c r="C398" s="113" t="s">
        <v>911</v>
      </c>
      <c r="D398" s="114" t="s">
        <v>367</v>
      </c>
      <c r="E398" s="114"/>
      <c r="F398" s="114"/>
      <c r="G398" s="114"/>
      <c r="H398" s="114"/>
      <c r="I398" s="114"/>
      <c r="J398" s="114"/>
      <c r="K398" s="114"/>
      <c r="L398" s="114"/>
      <c r="M398" s="114"/>
      <c r="N398" s="114"/>
      <c r="O398" s="114"/>
      <c r="P398" s="114"/>
      <c r="Q398" s="114"/>
      <c r="R398" s="114"/>
      <c r="S398" s="114"/>
      <c r="T398" s="114"/>
      <c r="U398" s="114"/>
      <c r="V398" s="114"/>
      <c r="W398" s="115"/>
      <c r="X398" s="111"/>
    </row>
    <row r="399" customFormat="false" ht="15.4" hidden="false" customHeight="true" outlineLevel="0" collapsed="false">
      <c r="A399" s="111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7" t="s">
        <v>912</v>
      </c>
      <c r="Q399" s="117"/>
      <c r="R399" s="117"/>
      <c r="S399" s="117"/>
      <c r="T399" s="117"/>
      <c r="U399" s="117"/>
      <c r="V399" s="117"/>
      <c r="W399" s="118" t="n">
        <v>562</v>
      </c>
      <c r="X399" s="111"/>
    </row>
    <row r="400" customFormat="false" ht="15.4" hidden="false" customHeight="true" outlineLevel="0" collapsed="false">
      <c r="A400" s="112" t="s">
        <v>368</v>
      </c>
      <c r="B400" s="112"/>
      <c r="C400" s="113" t="s">
        <v>45</v>
      </c>
      <c r="D400" s="114" t="s">
        <v>370</v>
      </c>
      <c r="E400" s="114"/>
      <c r="F400" s="114"/>
      <c r="G400" s="114"/>
      <c r="H400" s="114"/>
      <c r="I400" s="114"/>
      <c r="J400" s="114"/>
      <c r="K400" s="114"/>
      <c r="L400" s="114"/>
      <c r="M400" s="114"/>
      <c r="N400" s="114"/>
      <c r="O400" s="114"/>
      <c r="P400" s="114"/>
      <c r="Q400" s="114"/>
      <c r="R400" s="114"/>
      <c r="S400" s="114"/>
      <c r="T400" s="114"/>
      <c r="U400" s="114"/>
      <c r="V400" s="114"/>
      <c r="W400" s="115"/>
      <c r="X400" s="111"/>
    </row>
    <row r="401" customFormat="false" ht="15.4" hidden="false" customHeight="true" outlineLevel="0" collapsed="false">
      <c r="A401" s="111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7" t="s">
        <v>931</v>
      </c>
      <c r="Q401" s="117"/>
      <c r="R401" s="117"/>
      <c r="S401" s="117"/>
      <c r="T401" s="117"/>
      <c r="U401" s="117"/>
      <c r="V401" s="117"/>
      <c r="W401" s="118" t="n">
        <v>4</v>
      </c>
      <c r="X401" s="111"/>
    </row>
    <row r="402" customFormat="false" ht="12.95" hidden="false" customHeight="true" outlineLevel="0" collapsed="false">
      <c r="A402" s="119" t="s">
        <v>913</v>
      </c>
      <c r="B402" s="119"/>
      <c r="C402" s="119"/>
      <c r="D402" s="119"/>
      <c r="E402" s="119"/>
      <c r="F402" s="119"/>
      <c r="G402" s="119"/>
      <c r="H402" s="119"/>
      <c r="I402" s="119"/>
      <c r="J402" s="119"/>
      <c r="K402" s="119"/>
      <c r="L402" s="119"/>
      <c r="M402" s="119"/>
      <c r="N402" s="119"/>
      <c r="O402" s="119"/>
      <c r="P402" s="119"/>
      <c r="Q402" s="119"/>
      <c r="R402" s="119"/>
      <c r="S402" s="119"/>
      <c r="T402" s="120"/>
      <c r="U402" s="120"/>
      <c r="V402" s="120"/>
      <c r="W402" s="120"/>
      <c r="X402" s="108"/>
    </row>
    <row r="403" customFormat="false" ht="16.7" hidden="false" customHeight="true" outlineLevel="0" collapsed="false">
      <c r="A403" s="107" t="s">
        <v>991</v>
      </c>
      <c r="B403" s="107"/>
      <c r="C403" s="107"/>
      <c r="D403" s="107"/>
      <c r="E403" s="107"/>
      <c r="F403" s="107"/>
      <c r="G403" s="107"/>
      <c r="H403" s="107"/>
      <c r="I403" s="107"/>
      <c r="J403" s="107"/>
      <c r="K403" s="107"/>
      <c r="L403" s="107"/>
      <c r="M403" s="107"/>
      <c r="N403" s="107"/>
      <c r="O403" s="107"/>
      <c r="P403" s="107"/>
      <c r="Q403" s="107"/>
      <c r="R403" s="107"/>
      <c r="S403" s="107"/>
      <c r="T403" s="107"/>
      <c r="U403" s="107"/>
      <c r="V403" s="107"/>
      <c r="W403" s="107"/>
      <c r="X403" s="108"/>
    </row>
    <row r="404" customFormat="false" ht="16.7" hidden="false" customHeight="true" outlineLevel="0" collapsed="false">
      <c r="A404" s="109" t="s">
        <v>909</v>
      </c>
      <c r="B404" s="109"/>
      <c r="C404" s="109" t="s">
        <v>13</v>
      </c>
      <c r="D404" s="109" t="s">
        <v>12</v>
      </c>
      <c r="E404" s="109"/>
      <c r="F404" s="109"/>
      <c r="G404" s="109"/>
      <c r="H404" s="109"/>
      <c r="I404" s="109"/>
      <c r="J404" s="109"/>
      <c r="K404" s="109"/>
      <c r="L404" s="109"/>
      <c r="M404" s="109"/>
      <c r="N404" s="109"/>
      <c r="O404" s="109"/>
      <c r="P404" s="109"/>
      <c r="Q404" s="109"/>
      <c r="R404" s="109"/>
      <c r="S404" s="109"/>
      <c r="T404" s="110" t="s">
        <v>910</v>
      </c>
      <c r="U404" s="110"/>
      <c r="V404" s="110"/>
      <c r="W404" s="110"/>
      <c r="X404" s="111"/>
    </row>
    <row r="405" customFormat="false" ht="15.4" hidden="false" customHeight="true" outlineLevel="0" collapsed="false">
      <c r="A405" s="112" t="s">
        <v>372</v>
      </c>
      <c r="B405" s="112"/>
      <c r="C405" s="113" t="s">
        <v>49</v>
      </c>
      <c r="D405" s="114" t="s">
        <v>374</v>
      </c>
      <c r="E405" s="114"/>
      <c r="F405" s="114"/>
      <c r="G405" s="114"/>
      <c r="H405" s="114"/>
      <c r="I405" s="114"/>
      <c r="J405" s="114"/>
      <c r="K405" s="114"/>
      <c r="L405" s="114"/>
      <c r="M405" s="114"/>
      <c r="N405" s="114"/>
      <c r="O405" s="114"/>
      <c r="P405" s="114"/>
      <c r="Q405" s="114"/>
      <c r="R405" s="114"/>
      <c r="S405" s="114"/>
      <c r="T405" s="114"/>
      <c r="U405" s="114"/>
      <c r="V405" s="114"/>
      <c r="W405" s="115"/>
      <c r="X405" s="108"/>
    </row>
    <row r="406" customFormat="false" ht="15.4" hidden="false" customHeight="true" outlineLevel="0" collapsed="false">
      <c r="A406" s="111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7" t="s">
        <v>935</v>
      </c>
      <c r="Q406" s="117"/>
      <c r="R406" s="117"/>
      <c r="S406" s="117"/>
      <c r="T406" s="117"/>
      <c r="U406" s="117"/>
      <c r="V406" s="117"/>
      <c r="W406" s="118" t="n">
        <v>256</v>
      </c>
      <c r="X406" s="111"/>
    </row>
    <row r="407" customFormat="false" ht="15.4" hidden="false" customHeight="true" outlineLevel="0" collapsed="false">
      <c r="A407" s="112" t="s">
        <v>375</v>
      </c>
      <c r="B407" s="112"/>
      <c r="C407" s="113" t="s">
        <v>45</v>
      </c>
      <c r="D407" s="114" t="s">
        <v>377</v>
      </c>
      <c r="E407" s="114"/>
      <c r="F407" s="114"/>
      <c r="G407" s="114"/>
      <c r="H407" s="114"/>
      <c r="I407" s="114"/>
      <c r="J407" s="114"/>
      <c r="K407" s="114"/>
      <c r="L407" s="114"/>
      <c r="M407" s="114"/>
      <c r="N407" s="114"/>
      <c r="O407" s="114"/>
      <c r="P407" s="114"/>
      <c r="Q407" s="114"/>
      <c r="R407" s="114"/>
      <c r="S407" s="114"/>
      <c r="T407" s="114"/>
      <c r="U407" s="114"/>
      <c r="V407" s="114"/>
      <c r="W407" s="115"/>
      <c r="X407" s="111"/>
    </row>
    <row r="408" customFormat="false" ht="15.4" hidden="false" customHeight="true" outlineLevel="0" collapsed="false">
      <c r="A408" s="111"/>
      <c r="B408" s="116"/>
      <c r="C408" s="116"/>
      <c r="D408" s="116"/>
      <c r="E408" s="116"/>
      <c r="F408" s="116"/>
      <c r="G408" s="116"/>
      <c r="H408" s="116"/>
      <c r="I408" s="116"/>
      <c r="J408" s="116"/>
      <c r="K408" s="116"/>
      <c r="L408" s="116"/>
      <c r="M408" s="116"/>
      <c r="N408" s="116"/>
      <c r="O408" s="116"/>
      <c r="P408" s="117" t="s">
        <v>931</v>
      </c>
      <c r="Q408" s="117"/>
      <c r="R408" s="117"/>
      <c r="S408" s="117"/>
      <c r="T408" s="117"/>
      <c r="U408" s="117"/>
      <c r="V408" s="117"/>
      <c r="W408" s="118" t="n">
        <v>630</v>
      </c>
      <c r="X408" s="111"/>
    </row>
    <row r="409" customFormat="false" ht="15.4" hidden="false" customHeight="true" outlineLevel="0" collapsed="false">
      <c r="A409" s="112" t="s">
        <v>378</v>
      </c>
      <c r="B409" s="112"/>
      <c r="C409" s="113" t="s">
        <v>911</v>
      </c>
      <c r="D409" s="114" t="s">
        <v>380</v>
      </c>
      <c r="E409" s="114"/>
      <c r="F409" s="114"/>
      <c r="G409" s="114"/>
      <c r="H409" s="114"/>
      <c r="I409" s="114"/>
      <c r="J409" s="114"/>
      <c r="K409" s="114"/>
      <c r="L409" s="114"/>
      <c r="M409" s="114"/>
      <c r="N409" s="114"/>
      <c r="O409" s="114"/>
      <c r="P409" s="114"/>
      <c r="Q409" s="114"/>
      <c r="R409" s="114"/>
      <c r="S409" s="114"/>
      <c r="T409" s="114"/>
      <c r="U409" s="114"/>
      <c r="V409" s="114"/>
      <c r="W409" s="115"/>
      <c r="X409" s="111"/>
    </row>
    <row r="410" customFormat="false" ht="15.4" hidden="false" customHeight="true" outlineLevel="0" collapsed="false">
      <c r="A410" s="111"/>
      <c r="B410" s="116"/>
      <c r="C410" s="116"/>
      <c r="D410" s="116"/>
      <c r="E410" s="116"/>
      <c r="F410" s="116"/>
      <c r="G410" s="116"/>
      <c r="H410" s="116"/>
      <c r="I410" s="116"/>
      <c r="J410" s="116"/>
      <c r="K410" s="116"/>
      <c r="L410" s="116"/>
      <c r="M410" s="116"/>
      <c r="N410" s="116"/>
      <c r="O410" s="116"/>
      <c r="P410" s="117" t="s">
        <v>912</v>
      </c>
      <c r="Q410" s="117"/>
      <c r="R410" s="117"/>
      <c r="S410" s="117"/>
      <c r="T410" s="117"/>
      <c r="U410" s="117"/>
      <c r="V410" s="117"/>
      <c r="W410" s="118" t="n">
        <v>15</v>
      </c>
      <c r="X410" s="111"/>
    </row>
    <row r="411" customFormat="false" ht="15.4" hidden="false" customHeight="true" outlineLevel="0" collapsed="false">
      <c r="A411" s="112" t="s">
        <v>381</v>
      </c>
      <c r="B411" s="112"/>
      <c r="C411" s="113" t="s">
        <v>911</v>
      </c>
      <c r="D411" s="114" t="s">
        <v>383</v>
      </c>
      <c r="E411" s="114"/>
      <c r="F411" s="114"/>
      <c r="G411" s="114"/>
      <c r="H411" s="114"/>
      <c r="I411" s="114"/>
      <c r="J411" s="114"/>
      <c r="K411" s="114"/>
      <c r="L411" s="114"/>
      <c r="M411" s="114"/>
      <c r="N411" s="114"/>
      <c r="O411" s="114"/>
      <c r="P411" s="114"/>
      <c r="Q411" s="114"/>
      <c r="R411" s="114"/>
      <c r="S411" s="114"/>
      <c r="T411" s="114"/>
      <c r="U411" s="114"/>
      <c r="V411" s="114"/>
      <c r="W411" s="115"/>
      <c r="X411" s="111"/>
    </row>
    <row r="412" customFormat="false" ht="15.4" hidden="false" customHeight="true" outlineLevel="0" collapsed="false">
      <c r="A412" s="111"/>
      <c r="B412" s="116"/>
      <c r="C412" s="116"/>
      <c r="D412" s="116"/>
      <c r="E412" s="116"/>
      <c r="F412" s="116"/>
      <c r="G412" s="116"/>
      <c r="H412" s="116"/>
      <c r="I412" s="116"/>
      <c r="J412" s="116"/>
      <c r="K412" s="116"/>
      <c r="L412" s="116"/>
      <c r="M412" s="116"/>
      <c r="N412" s="116"/>
      <c r="O412" s="116"/>
      <c r="P412" s="117" t="s">
        <v>912</v>
      </c>
      <c r="Q412" s="117"/>
      <c r="R412" s="117"/>
      <c r="S412" s="117"/>
      <c r="T412" s="117"/>
      <c r="U412" s="117"/>
      <c r="V412" s="117"/>
      <c r="W412" s="118" t="n">
        <v>15</v>
      </c>
      <c r="X412" s="111"/>
    </row>
    <row r="413" customFormat="false" ht="15.4" hidden="false" customHeight="true" outlineLevel="0" collapsed="false">
      <c r="A413" s="112" t="s">
        <v>384</v>
      </c>
      <c r="B413" s="112"/>
      <c r="C413" s="113" t="s">
        <v>911</v>
      </c>
      <c r="D413" s="114" t="s">
        <v>386</v>
      </c>
      <c r="E413" s="114"/>
      <c r="F413" s="114"/>
      <c r="G413" s="114"/>
      <c r="H413" s="114"/>
      <c r="I413" s="114"/>
      <c r="J413" s="114"/>
      <c r="K413" s="114"/>
      <c r="L413" s="114"/>
      <c r="M413" s="114"/>
      <c r="N413" s="114"/>
      <c r="O413" s="114"/>
      <c r="P413" s="114"/>
      <c r="Q413" s="114"/>
      <c r="R413" s="114"/>
      <c r="S413" s="114"/>
      <c r="T413" s="114"/>
      <c r="U413" s="114"/>
      <c r="V413" s="114"/>
      <c r="W413" s="115"/>
      <c r="X413" s="111"/>
    </row>
    <row r="414" customFormat="false" ht="15.4" hidden="false" customHeight="true" outlineLevel="0" collapsed="false">
      <c r="A414" s="111"/>
      <c r="B414" s="116"/>
      <c r="C414" s="116"/>
      <c r="D414" s="116"/>
      <c r="E414" s="116"/>
      <c r="F414" s="116"/>
      <c r="G414" s="116"/>
      <c r="H414" s="116"/>
      <c r="I414" s="116"/>
      <c r="J414" s="116"/>
      <c r="K414" s="116"/>
      <c r="L414" s="116"/>
      <c r="M414" s="116"/>
      <c r="N414" s="116"/>
      <c r="O414" s="116"/>
      <c r="P414" s="117" t="s">
        <v>912</v>
      </c>
      <c r="Q414" s="117"/>
      <c r="R414" s="117"/>
      <c r="S414" s="117"/>
      <c r="T414" s="117"/>
      <c r="U414" s="117"/>
      <c r="V414" s="117"/>
      <c r="W414" s="118" t="n">
        <v>15</v>
      </c>
      <c r="X414" s="111"/>
    </row>
    <row r="415" customFormat="false" ht="12.95" hidden="false" customHeight="true" outlineLevel="0" collapsed="false">
      <c r="A415" s="119" t="s">
        <v>913</v>
      </c>
      <c r="B415" s="119"/>
      <c r="C415" s="119"/>
      <c r="D415" s="119"/>
      <c r="E415" s="119"/>
      <c r="F415" s="119"/>
      <c r="G415" s="119"/>
      <c r="H415" s="119"/>
      <c r="I415" s="119"/>
      <c r="J415" s="119"/>
      <c r="K415" s="119"/>
      <c r="L415" s="119"/>
      <c r="M415" s="119"/>
      <c r="N415" s="119"/>
      <c r="O415" s="119"/>
      <c r="P415" s="119"/>
      <c r="Q415" s="119"/>
      <c r="R415" s="119"/>
      <c r="S415" s="119"/>
      <c r="T415" s="120"/>
      <c r="U415" s="120"/>
      <c r="V415" s="120"/>
      <c r="W415" s="120"/>
      <c r="X415" s="108"/>
    </row>
    <row r="416" customFormat="false" ht="16.7" hidden="false" customHeight="true" outlineLevel="0" collapsed="false">
      <c r="A416" s="107" t="s">
        <v>992</v>
      </c>
      <c r="B416" s="107"/>
      <c r="C416" s="107"/>
      <c r="D416" s="107"/>
      <c r="E416" s="107"/>
      <c r="F416" s="107"/>
      <c r="G416" s="107"/>
      <c r="H416" s="107"/>
      <c r="I416" s="107"/>
      <c r="J416" s="107"/>
      <c r="K416" s="107"/>
      <c r="L416" s="107"/>
      <c r="M416" s="107"/>
      <c r="N416" s="107"/>
      <c r="O416" s="107"/>
      <c r="P416" s="107"/>
      <c r="Q416" s="107"/>
      <c r="R416" s="107"/>
      <c r="S416" s="107"/>
      <c r="T416" s="107"/>
      <c r="U416" s="107"/>
      <c r="V416" s="107"/>
      <c r="W416" s="107"/>
      <c r="X416" s="108"/>
    </row>
    <row r="417" customFormat="false" ht="16.7" hidden="false" customHeight="true" outlineLevel="0" collapsed="false">
      <c r="A417" s="109" t="s">
        <v>909</v>
      </c>
      <c r="B417" s="109"/>
      <c r="C417" s="109" t="s">
        <v>13</v>
      </c>
      <c r="D417" s="109" t="s">
        <v>12</v>
      </c>
      <c r="E417" s="109"/>
      <c r="F417" s="109"/>
      <c r="G417" s="109"/>
      <c r="H417" s="109"/>
      <c r="I417" s="109"/>
      <c r="J417" s="109"/>
      <c r="K417" s="109"/>
      <c r="L417" s="109"/>
      <c r="M417" s="109"/>
      <c r="N417" s="109"/>
      <c r="O417" s="109"/>
      <c r="P417" s="109"/>
      <c r="Q417" s="109"/>
      <c r="R417" s="109"/>
      <c r="S417" s="109"/>
      <c r="T417" s="110" t="s">
        <v>910</v>
      </c>
      <c r="U417" s="110"/>
      <c r="V417" s="110"/>
      <c r="W417" s="110"/>
      <c r="X417" s="111"/>
    </row>
    <row r="418" customFormat="false" ht="22.15" hidden="false" customHeight="true" outlineLevel="0" collapsed="false">
      <c r="A418" s="112" t="s">
        <v>388</v>
      </c>
      <c r="B418" s="112"/>
      <c r="C418" s="121" t="s">
        <v>49</v>
      </c>
      <c r="D418" s="122" t="s">
        <v>199</v>
      </c>
      <c r="E418" s="122"/>
      <c r="F418" s="122"/>
      <c r="G418" s="122"/>
      <c r="H418" s="122"/>
      <c r="I418" s="122"/>
      <c r="J418" s="122"/>
      <c r="K418" s="122"/>
      <c r="L418" s="122"/>
      <c r="M418" s="122"/>
      <c r="N418" s="122"/>
      <c r="O418" s="122"/>
      <c r="P418" s="122"/>
      <c r="Q418" s="122"/>
      <c r="R418" s="122"/>
      <c r="S418" s="122"/>
      <c r="T418" s="122"/>
      <c r="U418" s="122"/>
      <c r="V418" s="122"/>
      <c r="W418" s="111"/>
      <c r="X418" s="108"/>
    </row>
    <row r="419" customFormat="false" ht="15.2" hidden="false" customHeight="true" outlineLevel="0" collapsed="false">
      <c r="A419" s="111"/>
      <c r="B419" s="123"/>
      <c r="C419" s="123"/>
      <c r="D419" s="123"/>
      <c r="E419" s="124" t="s">
        <v>915</v>
      </c>
      <c r="F419" s="124"/>
      <c r="G419" s="124"/>
      <c r="H419" s="124"/>
      <c r="I419" s="124"/>
      <c r="J419" s="124"/>
      <c r="K419" s="124" t="s">
        <v>993</v>
      </c>
      <c r="L419" s="124"/>
      <c r="M419" s="124"/>
      <c r="N419" s="124" t="s">
        <v>932</v>
      </c>
      <c r="O419" s="124"/>
      <c r="P419" s="124"/>
      <c r="Q419" s="124" t="s">
        <v>994</v>
      </c>
      <c r="R419" s="124"/>
      <c r="S419" s="124"/>
      <c r="T419" s="124" t="s">
        <v>919</v>
      </c>
      <c r="U419" s="124"/>
      <c r="V419" s="124"/>
      <c r="W419" s="124" t="s">
        <v>920</v>
      </c>
      <c r="X419" s="111"/>
    </row>
    <row r="420" customFormat="false" ht="30.6" hidden="false" customHeight="true" outlineLevel="0" collapsed="false">
      <c r="A420" s="111"/>
      <c r="B420" s="125" t="s">
        <v>995</v>
      </c>
      <c r="C420" s="125"/>
      <c r="D420" s="125"/>
      <c r="E420" s="125"/>
      <c r="F420" s="125"/>
      <c r="G420" s="125"/>
      <c r="H420" s="126" t="n">
        <v>15</v>
      </c>
      <c r="I420" s="126"/>
      <c r="J420" s="126"/>
      <c r="K420" s="127" t="n">
        <v>2</v>
      </c>
      <c r="L420" s="127"/>
      <c r="M420" s="127"/>
      <c r="N420" s="127" t="n">
        <v>1.89</v>
      </c>
      <c r="O420" s="127"/>
      <c r="P420" s="127"/>
      <c r="Q420" s="127" t="n">
        <v>2.5</v>
      </c>
      <c r="R420" s="127"/>
      <c r="S420" s="127"/>
      <c r="T420" s="127" t="n">
        <v>141.75</v>
      </c>
      <c r="U420" s="127"/>
      <c r="V420" s="127"/>
      <c r="W420" s="116"/>
      <c r="X420" s="111"/>
    </row>
    <row r="421" customFormat="false" ht="21.4" hidden="false" customHeight="true" outlineLevel="0" collapsed="false">
      <c r="A421" s="111"/>
      <c r="B421" s="133" t="s">
        <v>996</v>
      </c>
      <c r="C421" s="133"/>
      <c r="D421" s="133"/>
      <c r="E421" s="133"/>
      <c r="F421" s="133"/>
      <c r="G421" s="133"/>
      <c r="H421" s="134" t="n">
        <v>1</v>
      </c>
      <c r="I421" s="134"/>
      <c r="J421" s="134"/>
      <c r="K421" s="135" t="n">
        <v>2</v>
      </c>
      <c r="L421" s="135"/>
      <c r="M421" s="135"/>
      <c r="N421" s="135" t="n">
        <v>1.44</v>
      </c>
      <c r="O421" s="135"/>
      <c r="P421" s="135"/>
      <c r="Q421" s="135"/>
      <c r="R421" s="135"/>
      <c r="S421" s="135"/>
      <c r="T421" s="136" t="n">
        <v>2.88</v>
      </c>
      <c r="U421" s="136"/>
      <c r="V421" s="136"/>
      <c r="W421" s="111"/>
      <c r="X421" s="111"/>
    </row>
    <row r="422" customFormat="false" ht="15.2" hidden="false" customHeight="true" outlineLevel="0" collapsed="false">
      <c r="A422" s="111"/>
      <c r="B422" s="129"/>
      <c r="C422" s="129"/>
      <c r="D422" s="129"/>
      <c r="E422" s="130"/>
      <c r="F422" s="130"/>
      <c r="G422" s="130"/>
      <c r="H422" s="130"/>
      <c r="I422" s="130"/>
      <c r="J422" s="130"/>
      <c r="K422" s="131"/>
      <c r="L422" s="131"/>
      <c r="M422" s="131"/>
      <c r="N422" s="131"/>
      <c r="O422" s="131"/>
      <c r="P422" s="131"/>
      <c r="Q422" s="131"/>
      <c r="R422" s="131"/>
      <c r="S422" s="131"/>
      <c r="T422" s="132" t="n">
        <v>144.63</v>
      </c>
      <c r="U422" s="132"/>
      <c r="V422" s="132"/>
      <c r="W422" s="131" t="n">
        <v>144.63</v>
      </c>
      <c r="X422" s="111"/>
    </row>
    <row r="423" customFormat="false" ht="15.4" hidden="false" customHeight="true" outlineLevel="0" collapsed="false">
      <c r="A423" s="111"/>
      <c r="B423" s="116"/>
      <c r="C423" s="116"/>
      <c r="D423" s="116"/>
      <c r="E423" s="116"/>
      <c r="F423" s="116"/>
      <c r="G423" s="116"/>
      <c r="H423" s="116"/>
      <c r="I423" s="116"/>
      <c r="J423" s="116"/>
      <c r="K423" s="116"/>
      <c r="L423" s="116"/>
      <c r="M423" s="116"/>
      <c r="N423" s="116"/>
      <c r="O423" s="116"/>
      <c r="P423" s="117" t="s">
        <v>935</v>
      </c>
      <c r="Q423" s="117"/>
      <c r="R423" s="117"/>
      <c r="S423" s="117"/>
      <c r="T423" s="117"/>
      <c r="U423" s="117"/>
      <c r="V423" s="117"/>
      <c r="W423" s="118" t="n">
        <v>144.63</v>
      </c>
      <c r="X423" s="111"/>
    </row>
    <row r="424" customFormat="false" ht="22.15" hidden="false" customHeight="true" outlineLevel="0" collapsed="false">
      <c r="A424" s="112" t="s">
        <v>389</v>
      </c>
      <c r="B424" s="112"/>
      <c r="C424" s="121" t="s">
        <v>49</v>
      </c>
      <c r="D424" s="122" t="s">
        <v>391</v>
      </c>
      <c r="E424" s="122"/>
      <c r="F424" s="122"/>
      <c r="G424" s="122"/>
      <c r="H424" s="122"/>
      <c r="I424" s="122"/>
      <c r="J424" s="122"/>
      <c r="K424" s="122"/>
      <c r="L424" s="122"/>
      <c r="M424" s="122"/>
      <c r="N424" s="122"/>
      <c r="O424" s="122"/>
      <c r="P424" s="122"/>
      <c r="Q424" s="122"/>
      <c r="R424" s="122"/>
      <c r="S424" s="122"/>
      <c r="T424" s="122"/>
      <c r="U424" s="122"/>
      <c r="V424" s="122"/>
      <c r="W424" s="111"/>
      <c r="X424" s="111"/>
    </row>
    <row r="425" customFormat="false" ht="15.2" hidden="false" customHeight="true" outlineLevel="0" collapsed="false">
      <c r="A425" s="111"/>
      <c r="B425" s="123"/>
      <c r="C425" s="123"/>
      <c r="D425" s="123"/>
      <c r="E425" s="124" t="s">
        <v>915</v>
      </c>
      <c r="F425" s="124"/>
      <c r="G425" s="124"/>
      <c r="H425" s="124"/>
      <c r="I425" s="124"/>
      <c r="J425" s="124"/>
      <c r="K425" s="124" t="s">
        <v>993</v>
      </c>
      <c r="L425" s="124"/>
      <c r="M425" s="124"/>
      <c r="N425" s="124" t="s">
        <v>932</v>
      </c>
      <c r="O425" s="124"/>
      <c r="P425" s="124"/>
      <c r="Q425" s="124" t="s">
        <v>994</v>
      </c>
      <c r="R425" s="124"/>
      <c r="S425" s="124"/>
      <c r="T425" s="124" t="s">
        <v>919</v>
      </c>
      <c r="U425" s="124"/>
      <c r="V425" s="124"/>
      <c r="W425" s="124" t="s">
        <v>920</v>
      </c>
      <c r="X425" s="111"/>
    </row>
    <row r="426" customFormat="false" ht="30.6" hidden="false" customHeight="true" outlineLevel="0" collapsed="false">
      <c r="A426" s="111"/>
      <c r="B426" s="125" t="s">
        <v>995</v>
      </c>
      <c r="C426" s="125"/>
      <c r="D426" s="125"/>
      <c r="E426" s="125"/>
      <c r="F426" s="125"/>
      <c r="G426" s="125"/>
      <c r="H426" s="126" t="n">
        <v>15</v>
      </c>
      <c r="I426" s="126"/>
      <c r="J426" s="126"/>
      <c r="K426" s="127" t="n">
        <v>2</v>
      </c>
      <c r="L426" s="127"/>
      <c r="M426" s="127"/>
      <c r="N426" s="127" t="n">
        <v>1.89</v>
      </c>
      <c r="O426" s="127"/>
      <c r="P426" s="127"/>
      <c r="Q426" s="127" t="n">
        <v>2.5</v>
      </c>
      <c r="R426" s="127"/>
      <c r="S426" s="127"/>
      <c r="T426" s="128" t="n">
        <v>141.75</v>
      </c>
      <c r="U426" s="128"/>
      <c r="V426" s="128"/>
      <c r="W426" s="116"/>
      <c r="X426" s="111"/>
    </row>
    <row r="427" customFormat="false" ht="15.2" hidden="false" customHeight="true" outlineLevel="0" collapsed="false">
      <c r="A427" s="111"/>
      <c r="B427" s="129"/>
      <c r="C427" s="129"/>
      <c r="D427" s="129"/>
      <c r="E427" s="130"/>
      <c r="F427" s="130"/>
      <c r="G427" s="130"/>
      <c r="H427" s="130"/>
      <c r="I427" s="130"/>
      <c r="J427" s="130"/>
      <c r="K427" s="131"/>
      <c r="L427" s="131"/>
      <c r="M427" s="131"/>
      <c r="N427" s="131"/>
      <c r="O427" s="131"/>
      <c r="P427" s="131"/>
      <c r="Q427" s="131"/>
      <c r="R427" s="131"/>
      <c r="S427" s="131"/>
      <c r="T427" s="132" t="n">
        <v>141.75</v>
      </c>
      <c r="U427" s="132"/>
      <c r="V427" s="132"/>
      <c r="W427" s="131" t="n">
        <v>141.75</v>
      </c>
      <c r="X427" s="111"/>
    </row>
    <row r="428" customFormat="false" ht="15.4" hidden="false" customHeight="true" outlineLevel="0" collapsed="false">
      <c r="A428" s="111"/>
      <c r="B428" s="116"/>
      <c r="C428" s="116"/>
      <c r="D428" s="116"/>
      <c r="E428" s="116"/>
      <c r="F428" s="116"/>
      <c r="G428" s="116"/>
      <c r="H428" s="116"/>
      <c r="I428" s="116"/>
      <c r="J428" s="116"/>
      <c r="K428" s="116"/>
      <c r="L428" s="116"/>
      <c r="M428" s="116"/>
      <c r="N428" s="116"/>
      <c r="O428" s="116"/>
      <c r="P428" s="117" t="s">
        <v>935</v>
      </c>
      <c r="Q428" s="117"/>
      <c r="R428" s="117"/>
      <c r="S428" s="117"/>
      <c r="T428" s="117"/>
      <c r="U428" s="117"/>
      <c r="V428" s="117"/>
      <c r="W428" s="118" t="n">
        <v>141.75</v>
      </c>
      <c r="X428" s="111"/>
    </row>
    <row r="429" customFormat="false" ht="22.15" hidden="false" customHeight="true" outlineLevel="0" collapsed="false">
      <c r="A429" s="112" t="s">
        <v>392</v>
      </c>
      <c r="B429" s="112"/>
      <c r="C429" s="121" t="s">
        <v>49</v>
      </c>
      <c r="D429" s="122" t="s">
        <v>202</v>
      </c>
      <c r="E429" s="122"/>
      <c r="F429" s="122"/>
      <c r="G429" s="122"/>
      <c r="H429" s="122"/>
      <c r="I429" s="122"/>
      <c r="J429" s="122"/>
      <c r="K429" s="122"/>
      <c r="L429" s="122"/>
      <c r="M429" s="122"/>
      <c r="N429" s="122"/>
      <c r="O429" s="122"/>
      <c r="P429" s="122"/>
      <c r="Q429" s="122"/>
      <c r="R429" s="122"/>
      <c r="S429" s="122"/>
      <c r="T429" s="122"/>
      <c r="U429" s="122"/>
      <c r="V429" s="122"/>
      <c r="W429" s="111"/>
      <c r="X429" s="111"/>
    </row>
    <row r="430" customFormat="false" ht="15.2" hidden="false" customHeight="true" outlineLevel="0" collapsed="false">
      <c r="A430" s="111"/>
      <c r="B430" s="123"/>
      <c r="C430" s="123"/>
      <c r="D430" s="123"/>
      <c r="E430" s="124" t="s">
        <v>915</v>
      </c>
      <c r="F430" s="124"/>
      <c r="G430" s="124"/>
      <c r="H430" s="124"/>
      <c r="I430" s="124"/>
      <c r="J430" s="124"/>
      <c r="K430" s="124" t="s">
        <v>932</v>
      </c>
      <c r="L430" s="124"/>
      <c r="M430" s="124"/>
      <c r="N430" s="124" t="s">
        <v>916</v>
      </c>
      <c r="O430" s="124"/>
      <c r="P430" s="124"/>
      <c r="Q430" s="124" t="s">
        <v>916</v>
      </c>
      <c r="R430" s="124"/>
      <c r="S430" s="124"/>
      <c r="T430" s="124" t="s">
        <v>919</v>
      </c>
      <c r="U430" s="124"/>
      <c r="V430" s="124"/>
      <c r="W430" s="124" t="s">
        <v>920</v>
      </c>
      <c r="X430" s="111"/>
    </row>
    <row r="431" customFormat="false" ht="15.2" hidden="false" customHeight="true" outlineLevel="0" collapsed="false">
      <c r="A431" s="111"/>
      <c r="B431" s="125" t="s">
        <v>997</v>
      </c>
      <c r="C431" s="125"/>
      <c r="D431" s="125"/>
      <c r="E431" s="125"/>
      <c r="F431" s="125"/>
      <c r="G431" s="125"/>
      <c r="H431" s="126" t="n">
        <v>1</v>
      </c>
      <c r="I431" s="126"/>
      <c r="J431" s="126"/>
      <c r="K431" s="127" t="n">
        <v>1.44</v>
      </c>
      <c r="L431" s="127"/>
      <c r="M431" s="127"/>
      <c r="N431" s="127"/>
      <c r="O431" s="127"/>
      <c r="P431" s="127"/>
      <c r="Q431" s="127"/>
      <c r="R431" s="127"/>
      <c r="S431" s="127"/>
      <c r="T431" s="128" t="n">
        <v>1.44</v>
      </c>
      <c r="U431" s="128"/>
      <c r="V431" s="128"/>
      <c r="W431" s="116"/>
      <c r="X431" s="111"/>
    </row>
    <row r="432" customFormat="false" ht="15.2" hidden="false" customHeight="true" outlineLevel="0" collapsed="false">
      <c r="A432" s="111"/>
      <c r="B432" s="129"/>
      <c r="C432" s="129"/>
      <c r="D432" s="129"/>
      <c r="E432" s="130"/>
      <c r="F432" s="130"/>
      <c r="G432" s="130"/>
      <c r="H432" s="130"/>
      <c r="I432" s="130"/>
      <c r="J432" s="130"/>
      <c r="K432" s="131"/>
      <c r="L432" s="131"/>
      <c r="M432" s="131"/>
      <c r="N432" s="131"/>
      <c r="O432" s="131"/>
      <c r="P432" s="131"/>
      <c r="Q432" s="131"/>
      <c r="R432" s="131"/>
      <c r="S432" s="131"/>
      <c r="T432" s="132" t="n">
        <v>1.44</v>
      </c>
      <c r="U432" s="132"/>
      <c r="V432" s="132"/>
      <c r="W432" s="131" t="n">
        <v>1.44</v>
      </c>
      <c r="X432" s="111"/>
    </row>
    <row r="433" customFormat="false" ht="15.4" hidden="false" customHeight="true" outlineLevel="0" collapsed="false">
      <c r="A433" s="111"/>
      <c r="B433" s="116"/>
      <c r="C433" s="116"/>
      <c r="D433" s="116"/>
      <c r="E433" s="116"/>
      <c r="F433" s="116"/>
      <c r="G433" s="116"/>
      <c r="H433" s="116"/>
      <c r="I433" s="116"/>
      <c r="J433" s="116"/>
      <c r="K433" s="116"/>
      <c r="L433" s="116"/>
      <c r="M433" s="116"/>
      <c r="N433" s="116"/>
      <c r="O433" s="116"/>
      <c r="P433" s="117" t="s">
        <v>935</v>
      </c>
      <c r="Q433" s="117"/>
      <c r="R433" s="117"/>
      <c r="S433" s="117"/>
      <c r="T433" s="117"/>
      <c r="U433" s="117"/>
      <c r="V433" s="117"/>
      <c r="W433" s="118" t="n">
        <v>1.44</v>
      </c>
      <c r="X433" s="111"/>
    </row>
    <row r="434" customFormat="false" ht="15.4" hidden="false" customHeight="true" outlineLevel="0" collapsed="false">
      <c r="A434" s="112" t="s">
        <v>393</v>
      </c>
      <c r="B434" s="112"/>
      <c r="C434" s="121" t="s">
        <v>49</v>
      </c>
      <c r="D434" s="122" t="s">
        <v>395</v>
      </c>
      <c r="E434" s="122"/>
      <c r="F434" s="122"/>
      <c r="G434" s="122"/>
      <c r="H434" s="122"/>
      <c r="I434" s="122"/>
      <c r="J434" s="122"/>
      <c r="K434" s="122"/>
      <c r="L434" s="122"/>
      <c r="M434" s="122"/>
      <c r="N434" s="122"/>
      <c r="O434" s="122"/>
      <c r="P434" s="122"/>
      <c r="Q434" s="122"/>
      <c r="R434" s="122"/>
      <c r="S434" s="122"/>
      <c r="T434" s="122"/>
      <c r="U434" s="122"/>
      <c r="V434" s="122"/>
      <c r="W434" s="111"/>
      <c r="X434" s="111"/>
    </row>
    <row r="435" customFormat="false" ht="15.2" hidden="false" customHeight="true" outlineLevel="0" collapsed="false">
      <c r="A435" s="111"/>
      <c r="B435" s="123"/>
      <c r="C435" s="123"/>
      <c r="D435" s="123"/>
      <c r="E435" s="124" t="s">
        <v>915</v>
      </c>
      <c r="F435" s="124"/>
      <c r="G435" s="124"/>
      <c r="H435" s="124"/>
      <c r="I435" s="124"/>
      <c r="J435" s="124"/>
      <c r="K435" s="124" t="s">
        <v>998</v>
      </c>
      <c r="L435" s="124"/>
      <c r="M435" s="124"/>
      <c r="N435" s="124" t="s">
        <v>917</v>
      </c>
      <c r="O435" s="124"/>
      <c r="P435" s="124"/>
      <c r="Q435" s="124" t="s">
        <v>999</v>
      </c>
      <c r="R435" s="124"/>
      <c r="S435" s="124"/>
      <c r="T435" s="124" t="s">
        <v>919</v>
      </c>
      <c r="U435" s="124"/>
      <c r="V435" s="124"/>
      <c r="W435" s="124" t="s">
        <v>920</v>
      </c>
      <c r="X435" s="111"/>
    </row>
    <row r="436" customFormat="false" ht="15.2" hidden="false" customHeight="true" outlineLevel="0" collapsed="false">
      <c r="A436" s="111"/>
      <c r="B436" s="125" t="s">
        <v>1000</v>
      </c>
      <c r="C436" s="125"/>
      <c r="D436" s="125"/>
      <c r="E436" s="125"/>
      <c r="F436" s="125"/>
      <c r="G436" s="125"/>
      <c r="H436" s="126" t="n">
        <v>15</v>
      </c>
      <c r="I436" s="126"/>
      <c r="J436" s="126"/>
      <c r="K436" s="127" t="n">
        <v>5.1</v>
      </c>
      <c r="L436" s="127"/>
      <c r="M436" s="127"/>
      <c r="N436" s="127" t="n">
        <v>0.25</v>
      </c>
      <c r="O436" s="127"/>
      <c r="P436" s="127"/>
      <c r="Q436" s="127" t="n">
        <v>2</v>
      </c>
      <c r="R436" s="127"/>
      <c r="S436" s="127"/>
      <c r="T436" s="128" t="n">
        <v>38.25</v>
      </c>
      <c r="U436" s="128"/>
      <c r="V436" s="128"/>
      <c r="W436" s="116"/>
      <c r="X436" s="111"/>
    </row>
    <row r="437" customFormat="false" ht="15.2" hidden="false" customHeight="true" outlineLevel="0" collapsed="false">
      <c r="A437" s="111"/>
      <c r="B437" s="129"/>
      <c r="C437" s="129"/>
      <c r="D437" s="129"/>
      <c r="E437" s="130"/>
      <c r="F437" s="130"/>
      <c r="G437" s="130"/>
      <c r="H437" s="130"/>
      <c r="I437" s="130"/>
      <c r="J437" s="130"/>
      <c r="K437" s="131"/>
      <c r="L437" s="131"/>
      <c r="M437" s="131"/>
      <c r="N437" s="131"/>
      <c r="O437" s="131"/>
      <c r="P437" s="131"/>
      <c r="Q437" s="131"/>
      <c r="R437" s="131"/>
      <c r="S437" s="131"/>
      <c r="T437" s="132" t="n">
        <v>38.25</v>
      </c>
      <c r="U437" s="132"/>
      <c r="V437" s="132"/>
      <c r="W437" s="131" t="n">
        <v>38.25</v>
      </c>
      <c r="X437" s="111"/>
    </row>
    <row r="438" customFormat="false" ht="15.4" hidden="false" customHeight="true" outlineLevel="0" collapsed="false">
      <c r="A438" s="111"/>
      <c r="B438" s="116"/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7" t="s">
        <v>935</v>
      </c>
      <c r="Q438" s="117"/>
      <c r="R438" s="117"/>
      <c r="S438" s="117"/>
      <c r="T438" s="117"/>
      <c r="U438" s="117"/>
      <c r="V438" s="117"/>
      <c r="W438" s="118" t="n">
        <v>38.25</v>
      </c>
      <c r="X438" s="111"/>
    </row>
    <row r="439" customFormat="false" ht="15.4" hidden="false" customHeight="true" outlineLevel="0" collapsed="false">
      <c r="A439" s="112" t="s">
        <v>396</v>
      </c>
      <c r="B439" s="112"/>
      <c r="C439" s="121" t="s">
        <v>49</v>
      </c>
      <c r="D439" s="122" t="s">
        <v>398</v>
      </c>
      <c r="E439" s="122"/>
      <c r="F439" s="122"/>
      <c r="G439" s="122"/>
      <c r="H439" s="122"/>
      <c r="I439" s="122"/>
      <c r="J439" s="122"/>
      <c r="K439" s="122"/>
      <c r="L439" s="122"/>
      <c r="M439" s="122"/>
      <c r="N439" s="122"/>
      <c r="O439" s="122"/>
      <c r="P439" s="122"/>
      <c r="Q439" s="122"/>
      <c r="R439" s="122"/>
      <c r="S439" s="122"/>
      <c r="T439" s="122"/>
      <c r="U439" s="122"/>
      <c r="V439" s="122"/>
      <c r="W439" s="111"/>
      <c r="X439" s="111"/>
    </row>
    <row r="440" customFormat="false" ht="15.2" hidden="false" customHeight="true" outlineLevel="0" collapsed="false">
      <c r="A440" s="111"/>
      <c r="B440" s="123"/>
      <c r="C440" s="123"/>
      <c r="D440" s="123"/>
      <c r="E440" s="124" t="s">
        <v>915</v>
      </c>
      <c r="F440" s="124"/>
      <c r="G440" s="124"/>
      <c r="H440" s="124"/>
      <c r="I440" s="124"/>
      <c r="J440" s="124"/>
      <c r="K440" s="124" t="s">
        <v>1001</v>
      </c>
      <c r="L440" s="124"/>
      <c r="M440" s="124"/>
      <c r="N440" s="124" t="s">
        <v>918</v>
      </c>
      <c r="O440" s="124"/>
      <c r="P440" s="124"/>
      <c r="Q440" s="124" t="s">
        <v>932</v>
      </c>
      <c r="R440" s="124"/>
      <c r="S440" s="124"/>
      <c r="T440" s="124" t="s">
        <v>919</v>
      </c>
      <c r="U440" s="124"/>
      <c r="V440" s="124"/>
      <c r="W440" s="124" t="s">
        <v>920</v>
      </c>
      <c r="X440" s="111"/>
    </row>
    <row r="441" customFormat="false" ht="15.2" hidden="false" customHeight="true" outlineLevel="0" collapsed="false">
      <c r="A441" s="111"/>
      <c r="B441" s="125" t="s">
        <v>1002</v>
      </c>
      <c r="C441" s="125"/>
      <c r="D441" s="125"/>
      <c r="E441" s="125"/>
      <c r="F441" s="125"/>
      <c r="G441" s="125"/>
      <c r="H441" s="126" t="n">
        <v>7</v>
      </c>
      <c r="I441" s="126"/>
      <c r="J441" s="126"/>
      <c r="K441" s="127" t="n">
        <v>10.1</v>
      </c>
      <c r="L441" s="127"/>
      <c r="M441" s="127"/>
      <c r="N441" s="127" t="n">
        <v>3</v>
      </c>
      <c r="O441" s="127"/>
      <c r="P441" s="127"/>
      <c r="Q441" s="127"/>
      <c r="R441" s="127"/>
      <c r="S441" s="127"/>
      <c r="T441" s="127" t="n">
        <v>212.1</v>
      </c>
      <c r="U441" s="127"/>
      <c r="V441" s="127"/>
      <c r="W441" s="116"/>
      <c r="X441" s="111"/>
    </row>
    <row r="442" customFormat="false" ht="15.2" hidden="false" customHeight="true" outlineLevel="0" collapsed="false">
      <c r="A442" s="111"/>
      <c r="B442" s="133" t="s">
        <v>1003</v>
      </c>
      <c r="C442" s="133"/>
      <c r="D442" s="133"/>
      <c r="E442" s="133"/>
      <c r="F442" s="133"/>
      <c r="G442" s="133"/>
      <c r="H442" s="134" t="n">
        <v>-14</v>
      </c>
      <c r="I442" s="134"/>
      <c r="J442" s="134"/>
      <c r="K442" s="135" t="n">
        <v>0.9</v>
      </c>
      <c r="L442" s="135"/>
      <c r="M442" s="135"/>
      <c r="N442" s="135" t="n">
        <v>2.1</v>
      </c>
      <c r="O442" s="135"/>
      <c r="P442" s="135"/>
      <c r="Q442" s="135"/>
      <c r="R442" s="135"/>
      <c r="S442" s="135"/>
      <c r="T442" s="135" t="n">
        <v>-26.46</v>
      </c>
      <c r="U442" s="135"/>
      <c r="V442" s="135"/>
      <c r="W442" s="111"/>
      <c r="X442" s="111"/>
    </row>
    <row r="443" customFormat="false" ht="21.4" hidden="false" customHeight="true" outlineLevel="0" collapsed="false">
      <c r="A443" s="111"/>
      <c r="B443" s="133" t="s">
        <v>1004</v>
      </c>
      <c r="C443" s="133"/>
      <c r="D443" s="133"/>
      <c r="E443" s="133"/>
      <c r="F443" s="133"/>
      <c r="G443" s="133"/>
      <c r="H443" s="134" t="n">
        <v>15</v>
      </c>
      <c r="I443" s="134"/>
      <c r="J443" s="134"/>
      <c r="K443" s="135" t="n">
        <v>1.5</v>
      </c>
      <c r="L443" s="135"/>
      <c r="M443" s="135"/>
      <c r="N443" s="135" t="n">
        <v>3</v>
      </c>
      <c r="O443" s="135"/>
      <c r="P443" s="135"/>
      <c r="Q443" s="135"/>
      <c r="R443" s="135"/>
      <c r="S443" s="135"/>
      <c r="T443" s="135" t="n">
        <v>67.5</v>
      </c>
      <c r="U443" s="135"/>
      <c r="V443" s="135"/>
      <c r="W443" s="111"/>
      <c r="X443" s="111"/>
    </row>
    <row r="444" customFormat="false" ht="15.2" hidden="false" customHeight="true" outlineLevel="0" collapsed="false">
      <c r="A444" s="111"/>
      <c r="B444" s="133" t="s">
        <v>1003</v>
      </c>
      <c r="C444" s="133"/>
      <c r="D444" s="133"/>
      <c r="E444" s="133"/>
      <c r="F444" s="133"/>
      <c r="G444" s="133"/>
      <c r="H444" s="134" t="n">
        <v>-15</v>
      </c>
      <c r="I444" s="134"/>
      <c r="J444" s="134"/>
      <c r="K444" s="135" t="n">
        <v>0.9</v>
      </c>
      <c r="L444" s="135"/>
      <c r="M444" s="135"/>
      <c r="N444" s="135" t="n">
        <v>2.1</v>
      </c>
      <c r="O444" s="135"/>
      <c r="P444" s="135"/>
      <c r="Q444" s="135"/>
      <c r="R444" s="135"/>
      <c r="S444" s="135"/>
      <c r="T444" s="135" t="n">
        <v>-28.35</v>
      </c>
      <c r="U444" s="135"/>
      <c r="V444" s="135"/>
      <c r="W444" s="111"/>
      <c r="X444" s="111"/>
    </row>
    <row r="445" customFormat="false" ht="21.4" hidden="false" customHeight="true" outlineLevel="0" collapsed="false">
      <c r="A445" s="111"/>
      <c r="B445" s="133" t="s">
        <v>964</v>
      </c>
      <c r="C445" s="133"/>
      <c r="D445" s="133"/>
      <c r="E445" s="133"/>
      <c r="F445" s="133"/>
      <c r="G445" s="133"/>
      <c r="H445" s="134"/>
      <c r="I445" s="134"/>
      <c r="J445" s="134"/>
      <c r="K445" s="135"/>
      <c r="L445" s="135"/>
      <c r="M445" s="135"/>
      <c r="N445" s="135"/>
      <c r="O445" s="135"/>
      <c r="P445" s="135"/>
      <c r="Q445" s="135" t="n">
        <v>0.2</v>
      </c>
      <c r="R445" s="135"/>
      <c r="S445" s="135"/>
      <c r="T445" s="135" t="n">
        <v>0.2</v>
      </c>
      <c r="U445" s="135"/>
      <c r="V445" s="135"/>
      <c r="W445" s="111"/>
      <c r="X445" s="111"/>
    </row>
    <row r="446" customFormat="false" ht="21.4" hidden="false" customHeight="true" outlineLevel="0" collapsed="false">
      <c r="A446" s="111"/>
      <c r="B446" s="133" t="s">
        <v>965</v>
      </c>
      <c r="C446" s="133"/>
      <c r="D446" s="133"/>
      <c r="E446" s="133"/>
      <c r="F446" s="133"/>
      <c r="G446" s="133"/>
      <c r="H446" s="134"/>
      <c r="I446" s="134"/>
      <c r="J446" s="134"/>
      <c r="K446" s="135"/>
      <c r="L446" s="135"/>
      <c r="M446" s="135"/>
      <c r="N446" s="135"/>
      <c r="O446" s="135"/>
      <c r="P446" s="135"/>
      <c r="Q446" s="135" t="n">
        <v>0.29</v>
      </c>
      <c r="R446" s="135"/>
      <c r="S446" s="135"/>
      <c r="T446" s="135" t="n">
        <v>0.29</v>
      </c>
      <c r="U446" s="135"/>
      <c r="V446" s="135"/>
      <c r="W446" s="111"/>
      <c r="X446" s="111"/>
    </row>
    <row r="447" customFormat="false" ht="21.4" hidden="false" customHeight="true" outlineLevel="0" collapsed="false">
      <c r="A447" s="111"/>
      <c r="B447" s="133" t="s">
        <v>966</v>
      </c>
      <c r="C447" s="133"/>
      <c r="D447" s="133"/>
      <c r="E447" s="133"/>
      <c r="F447" s="133"/>
      <c r="G447" s="133"/>
      <c r="H447" s="134"/>
      <c r="I447" s="134"/>
      <c r="J447" s="134"/>
      <c r="K447" s="135"/>
      <c r="L447" s="135"/>
      <c r="M447" s="135"/>
      <c r="N447" s="135"/>
      <c r="O447" s="135"/>
      <c r="P447" s="135"/>
      <c r="Q447" s="135" t="n">
        <v>0.4</v>
      </c>
      <c r="R447" s="135"/>
      <c r="S447" s="135"/>
      <c r="T447" s="135" t="n">
        <v>0.4</v>
      </c>
      <c r="U447" s="135"/>
      <c r="V447" s="135"/>
      <c r="W447" s="111"/>
      <c r="X447" s="111"/>
    </row>
    <row r="448" customFormat="false" ht="21.4" hidden="false" customHeight="true" outlineLevel="0" collapsed="false">
      <c r="A448" s="111"/>
      <c r="B448" s="133" t="s">
        <v>967</v>
      </c>
      <c r="C448" s="133"/>
      <c r="D448" s="133"/>
      <c r="E448" s="133"/>
      <c r="F448" s="133"/>
      <c r="G448" s="133"/>
      <c r="H448" s="134"/>
      <c r="I448" s="134"/>
      <c r="J448" s="134"/>
      <c r="K448" s="135"/>
      <c r="L448" s="135"/>
      <c r="M448" s="135"/>
      <c r="N448" s="135"/>
      <c r="O448" s="135"/>
      <c r="P448" s="135"/>
      <c r="Q448" s="135" t="n">
        <v>2.4</v>
      </c>
      <c r="R448" s="135"/>
      <c r="S448" s="135"/>
      <c r="T448" s="136" t="n">
        <v>2.4</v>
      </c>
      <c r="U448" s="136"/>
      <c r="V448" s="136"/>
      <c r="W448" s="111"/>
      <c r="X448" s="111"/>
    </row>
    <row r="449" customFormat="false" ht="15.2" hidden="false" customHeight="true" outlineLevel="0" collapsed="false">
      <c r="A449" s="111"/>
      <c r="B449" s="129"/>
      <c r="C449" s="129"/>
      <c r="D449" s="129"/>
      <c r="E449" s="130"/>
      <c r="F449" s="130"/>
      <c r="G449" s="130"/>
      <c r="H449" s="130"/>
      <c r="I449" s="130"/>
      <c r="J449" s="130"/>
      <c r="K449" s="131"/>
      <c r="L449" s="131"/>
      <c r="M449" s="131"/>
      <c r="N449" s="131"/>
      <c r="O449" s="131"/>
      <c r="P449" s="131"/>
      <c r="Q449" s="131"/>
      <c r="R449" s="131"/>
      <c r="S449" s="131"/>
      <c r="T449" s="132" t="n">
        <v>228.08</v>
      </c>
      <c r="U449" s="132"/>
      <c r="V449" s="132"/>
      <c r="W449" s="131" t="n">
        <v>228.08</v>
      </c>
      <c r="X449" s="111"/>
    </row>
    <row r="450" customFormat="false" ht="15.4" hidden="false" customHeight="true" outlineLevel="0" collapsed="false">
      <c r="A450" s="111"/>
      <c r="B450" s="116"/>
      <c r="C450" s="116"/>
      <c r="D450" s="116"/>
      <c r="E450" s="116"/>
      <c r="F450" s="116"/>
      <c r="G450" s="116"/>
      <c r="H450" s="116"/>
      <c r="I450" s="116"/>
      <c r="J450" s="116"/>
      <c r="K450" s="116"/>
      <c r="L450" s="116"/>
      <c r="M450" s="116"/>
      <c r="N450" s="116"/>
      <c r="O450" s="116"/>
      <c r="P450" s="117" t="s">
        <v>935</v>
      </c>
      <c r="Q450" s="117"/>
      <c r="R450" s="117"/>
      <c r="S450" s="117"/>
      <c r="T450" s="117"/>
      <c r="U450" s="117"/>
      <c r="V450" s="117"/>
      <c r="W450" s="118" t="n">
        <v>228.08</v>
      </c>
      <c r="X450" s="111"/>
    </row>
    <row r="451" customFormat="false" ht="15.4" hidden="false" customHeight="true" outlineLevel="0" collapsed="false">
      <c r="A451" s="112" t="s">
        <v>399</v>
      </c>
      <c r="B451" s="112"/>
      <c r="C451" s="121" t="s">
        <v>49</v>
      </c>
      <c r="D451" s="122" t="s">
        <v>401</v>
      </c>
      <c r="E451" s="122"/>
      <c r="F451" s="122"/>
      <c r="G451" s="122"/>
      <c r="H451" s="122"/>
      <c r="I451" s="122"/>
      <c r="J451" s="122"/>
      <c r="K451" s="122"/>
      <c r="L451" s="122"/>
      <c r="M451" s="122"/>
      <c r="N451" s="122"/>
      <c r="O451" s="122"/>
      <c r="P451" s="122"/>
      <c r="Q451" s="122"/>
      <c r="R451" s="122"/>
      <c r="S451" s="122"/>
      <c r="T451" s="122"/>
      <c r="U451" s="122"/>
      <c r="V451" s="122"/>
      <c r="W451" s="111"/>
      <c r="X451" s="111"/>
    </row>
    <row r="452" customFormat="false" ht="24.4" hidden="false" customHeight="true" outlineLevel="0" collapsed="false">
      <c r="A452" s="111"/>
      <c r="B452" s="123" t="s">
        <v>1005</v>
      </c>
      <c r="C452" s="123"/>
      <c r="D452" s="123"/>
      <c r="E452" s="124" t="s">
        <v>915</v>
      </c>
      <c r="F452" s="124"/>
      <c r="G452" s="124"/>
      <c r="H452" s="124"/>
      <c r="I452" s="124"/>
      <c r="J452" s="124"/>
      <c r="K452" s="124" t="s">
        <v>938</v>
      </c>
      <c r="L452" s="124"/>
      <c r="M452" s="124"/>
      <c r="N452" s="124" t="s">
        <v>917</v>
      </c>
      <c r="O452" s="124"/>
      <c r="P452" s="124"/>
      <c r="Q452" s="124" t="s">
        <v>916</v>
      </c>
      <c r="R452" s="124"/>
      <c r="S452" s="124"/>
      <c r="T452" s="124" t="s">
        <v>919</v>
      </c>
      <c r="U452" s="124"/>
      <c r="V452" s="124"/>
      <c r="W452" s="124" t="s">
        <v>920</v>
      </c>
      <c r="X452" s="111"/>
    </row>
    <row r="453" customFormat="false" ht="15.2" hidden="false" customHeight="true" outlineLevel="0" collapsed="false">
      <c r="A453" s="111"/>
      <c r="B453" s="125" t="s">
        <v>980</v>
      </c>
      <c r="C453" s="125"/>
      <c r="D453" s="125"/>
      <c r="E453" s="125"/>
      <c r="F453" s="125"/>
      <c r="G453" s="125"/>
      <c r="H453" s="126" t="n">
        <v>6</v>
      </c>
      <c r="I453" s="126"/>
      <c r="J453" s="126"/>
      <c r="K453" s="127" t="n">
        <v>1</v>
      </c>
      <c r="L453" s="127"/>
      <c r="M453" s="127"/>
      <c r="N453" s="127" t="n">
        <v>1</v>
      </c>
      <c r="O453" s="127"/>
      <c r="P453" s="127"/>
      <c r="Q453" s="127"/>
      <c r="R453" s="127"/>
      <c r="S453" s="127"/>
      <c r="T453" s="127" t="n">
        <v>6</v>
      </c>
      <c r="U453" s="127"/>
      <c r="V453" s="127"/>
      <c r="W453" s="116"/>
      <c r="X453" s="111"/>
    </row>
    <row r="454" customFormat="false" ht="15.2" hidden="false" customHeight="true" outlineLevel="0" collapsed="false">
      <c r="A454" s="111"/>
      <c r="B454" s="133" t="s">
        <v>987</v>
      </c>
      <c r="C454" s="133"/>
      <c r="D454" s="133"/>
      <c r="E454" s="133"/>
      <c r="F454" s="133"/>
      <c r="G454" s="133"/>
      <c r="H454" s="134" t="n">
        <v>3</v>
      </c>
      <c r="I454" s="134"/>
      <c r="J454" s="134"/>
      <c r="K454" s="135" t="n">
        <v>1</v>
      </c>
      <c r="L454" s="135"/>
      <c r="M454" s="135"/>
      <c r="N454" s="135" t="n">
        <v>1</v>
      </c>
      <c r="O454" s="135"/>
      <c r="P454" s="135"/>
      <c r="Q454" s="135"/>
      <c r="R454" s="135"/>
      <c r="S454" s="135"/>
      <c r="T454" s="135" t="n">
        <v>3</v>
      </c>
      <c r="U454" s="135"/>
      <c r="V454" s="135"/>
      <c r="W454" s="111"/>
      <c r="X454" s="111"/>
    </row>
    <row r="455" customFormat="false" ht="15.2" hidden="false" customHeight="true" outlineLevel="0" collapsed="false">
      <c r="A455" s="111"/>
      <c r="B455" s="133" t="s">
        <v>1006</v>
      </c>
      <c r="C455" s="133"/>
      <c r="D455" s="133"/>
      <c r="E455" s="133"/>
      <c r="F455" s="133"/>
      <c r="G455" s="133"/>
      <c r="H455" s="134" t="n">
        <v>2</v>
      </c>
      <c r="I455" s="134"/>
      <c r="J455" s="134"/>
      <c r="K455" s="135" t="n">
        <v>1</v>
      </c>
      <c r="L455" s="135"/>
      <c r="M455" s="135"/>
      <c r="N455" s="135" t="n">
        <v>1</v>
      </c>
      <c r="O455" s="135"/>
      <c r="P455" s="135"/>
      <c r="Q455" s="135"/>
      <c r="R455" s="135"/>
      <c r="S455" s="135"/>
      <c r="T455" s="136" t="n">
        <v>2</v>
      </c>
      <c r="U455" s="136"/>
      <c r="V455" s="136"/>
      <c r="W455" s="111"/>
      <c r="X455" s="111"/>
    </row>
    <row r="456" customFormat="false" ht="15.2" hidden="false" customHeight="true" outlineLevel="0" collapsed="false">
      <c r="A456" s="111"/>
      <c r="B456" s="129"/>
      <c r="C456" s="129"/>
      <c r="D456" s="129"/>
      <c r="E456" s="130"/>
      <c r="F456" s="130"/>
      <c r="G456" s="130"/>
      <c r="H456" s="130"/>
      <c r="I456" s="130"/>
      <c r="J456" s="130"/>
      <c r="K456" s="131"/>
      <c r="L456" s="131"/>
      <c r="M456" s="131"/>
      <c r="N456" s="131"/>
      <c r="O456" s="131"/>
      <c r="P456" s="131"/>
      <c r="Q456" s="131"/>
      <c r="R456" s="131"/>
      <c r="S456" s="131"/>
      <c r="T456" s="132" t="n">
        <v>11</v>
      </c>
      <c r="U456" s="132"/>
      <c r="V456" s="132"/>
      <c r="W456" s="131" t="n">
        <v>11</v>
      </c>
      <c r="X456" s="111"/>
    </row>
    <row r="457" customFormat="false" ht="15.4" hidden="false" customHeight="true" outlineLevel="0" collapsed="false">
      <c r="A457" s="111"/>
      <c r="B457" s="116"/>
      <c r="C457" s="116"/>
      <c r="D457" s="116"/>
      <c r="E457" s="116"/>
      <c r="F457" s="116"/>
      <c r="G457" s="116"/>
      <c r="H457" s="116"/>
      <c r="I457" s="116"/>
      <c r="J457" s="116"/>
      <c r="K457" s="116"/>
      <c r="L457" s="116"/>
      <c r="M457" s="116"/>
      <c r="N457" s="116"/>
      <c r="O457" s="116"/>
      <c r="P457" s="117" t="s">
        <v>935</v>
      </c>
      <c r="Q457" s="117"/>
      <c r="R457" s="117"/>
      <c r="S457" s="117"/>
      <c r="T457" s="117"/>
      <c r="U457" s="117"/>
      <c r="V457" s="117"/>
      <c r="W457" s="118" t="n">
        <v>11</v>
      </c>
      <c r="X457" s="111"/>
    </row>
    <row r="458" customFormat="false" ht="15.4" hidden="false" customHeight="true" outlineLevel="0" collapsed="false">
      <c r="A458" s="112" t="s">
        <v>402</v>
      </c>
      <c r="B458" s="112"/>
      <c r="C458" s="121" t="s">
        <v>45</v>
      </c>
      <c r="D458" s="122" t="s">
        <v>404</v>
      </c>
      <c r="E458" s="122"/>
      <c r="F458" s="122"/>
      <c r="G458" s="122"/>
      <c r="H458" s="122"/>
      <c r="I458" s="122"/>
      <c r="J458" s="122"/>
      <c r="K458" s="122"/>
      <c r="L458" s="122"/>
      <c r="M458" s="122"/>
      <c r="N458" s="122"/>
      <c r="O458" s="122"/>
      <c r="P458" s="122"/>
      <c r="Q458" s="122"/>
      <c r="R458" s="122"/>
      <c r="S458" s="122"/>
      <c r="T458" s="122"/>
      <c r="U458" s="122"/>
      <c r="V458" s="122"/>
      <c r="W458" s="111"/>
      <c r="X458" s="111"/>
    </row>
    <row r="459" customFormat="false" ht="15.2" hidden="false" customHeight="true" outlineLevel="0" collapsed="false">
      <c r="A459" s="111"/>
      <c r="B459" s="123"/>
      <c r="C459" s="123"/>
      <c r="D459" s="123"/>
      <c r="E459" s="124" t="s">
        <v>1007</v>
      </c>
      <c r="F459" s="124"/>
      <c r="G459" s="124"/>
      <c r="H459" s="124"/>
      <c r="I459" s="124"/>
      <c r="J459" s="124"/>
      <c r="K459" s="124" t="s">
        <v>1008</v>
      </c>
      <c r="L459" s="124"/>
      <c r="M459" s="124"/>
      <c r="N459" s="124" t="s">
        <v>916</v>
      </c>
      <c r="O459" s="124"/>
      <c r="P459" s="124"/>
      <c r="Q459" s="124" t="s">
        <v>916</v>
      </c>
      <c r="R459" s="124"/>
      <c r="S459" s="124"/>
      <c r="T459" s="124" t="s">
        <v>919</v>
      </c>
      <c r="U459" s="124"/>
      <c r="V459" s="124"/>
      <c r="W459" s="124" t="s">
        <v>920</v>
      </c>
      <c r="X459" s="111"/>
    </row>
    <row r="460" customFormat="false" ht="30.6" hidden="false" customHeight="true" outlineLevel="0" collapsed="false">
      <c r="A460" s="111"/>
      <c r="B460" s="125" t="s">
        <v>1009</v>
      </c>
      <c r="C460" s="125"/>
      <c r="D460" s="125"/>
      <c r="E460" s="125"/>
      <c r="F460" s="125"/>
      <c r="G460" s="125"/>
      <c r="H460" s="126" t="n">
        <v>7</v>
      </c>
      <c r="I460" s="126"/>
      <c r="J460" s="126"/>
      <c r="K460" s="127" t="n">
        <v>11</v>
      </c>
      <c r="L460" s="127"/>
      <c r="M460" s="127"/>
      <c r="N460" s="127"/>
      <c r="O460" s="127"/>
      <c r="P460" s="127"/>
      <c r="Q460" s="127"/>
      <c r="R460" s="127"/>
      <c r="S460" s="127"/>
      <c r="T460" s="128" t="n">
        <v>77</v>
      </c>
      <c r="U460" s="128"/>
      <c r="V460" s="128"/>
      <c r="W460" s="116"/>
      <c r="X460" s="111"/>
    </row>
    <row r="461" customFormat="false" ht="15.2" hidden="false" customHeight="true" outlineLevel="0" collapsed="false">
      <c r="A461" s="111"/>
      <c r="B461" s="129"/>
      <c r="C461" s="129"/>
      <c r="D461" s="129"/>
      <c r="E461" s="130"/>
      <c r="F461" s="130"/>
      <c r="G461" s="130"/>
      <c r="H461" s="130"/>
      <c r="I461" s="130"/>
      <c r="J461" s="130"/>
      <c r="K461" s="131"/>
      <c r="L461" s="131"/>
      <c r="M461" s="131"/>
      <c r="N461" s="131"/>
      <c r="O461" s="131"/>
      <c r="P461" s="131"/>
      <c r="Q461" s="131"/>
      <c r="R461" s="131"/>
      <c r="S461" s="131"/>
      <c r="T461" s="132" t="n">
        <v>77</v>
      </c>
      <c r="U461" s="132"/>
      <c r="V461" s="132"/>
      <c r="W461" s="131" t="n">
        <v>77</v>
      </c>
      <c r="X461" s="111"/>
    </row>
    <row r="462" customFormat="false" ht="15.4" hidden="false" customHeight="true" outlineLevel="0" collapsed="false">
      <c r="A462" s="111"/>
      <c r="B462" s="116"/>
      <c r="C462" s="116"/>
      <c r="D462" s="116"/>
      <c r="E462" s="116"/>
      <c r="F462" s="116"/>
      <c r="G462" s="116"/>
      <c r="H462" s="116"/>
      <c r="I462" s="116"/>
      <c r="J462" s="116"/>
      <c r="K462" s="116"/>
      <c r="L462" s="116"/>
      <c r="M462" s="116"/>
      <c r="N462" s="116"/>
      <c r="O462" s="116"/>
      <c r="P462" s="117" t="s">
        <v>931</v>
      </c>
      <c r="Q462" s="117"/>
      <c r="R462" s="117"/>
      <c r="S462" s="117"/>
      <c r="T462" s="117"/>
      <c r="U462" s="117"/>
      <c r="V462" s="117"/>
      <c r="W462" s="118" t="n">
        <v>77</v>
      </c>
      <c r="X462" s="111"/>
    </row>
    <row r="463" customFormat="false" ht="12.95" hidden="false" customHeight="true" outlineLevel="0" collapsed="false">
      <c r="A463" s="119" t="s">
        <v>913</v>
      </c>
      <c r="B463" s="119"/>
      <c r="C463" s="119"/>
      <c r="D463" s="119"/>
      <c r="E463" s="119"/>
      <c r="F463" s="119"/>
      <c r="G463" s="119"/>
      <c r="H463" s="119"/>
      <c r="I463" s="119"/>
      <c r="J463" s="119"/>
      <c r="K463" s="119"/>
      <c r="L463" s="119"/>
      <c r="M463" s="119"/>
      <c r="N463" s="119"/>
      <c r="O463" s="119"/>
      <c r="P463" s="119"/>
      <c r="Q463" s="119"/>
      <c r="R463" s="119"/>
      <c r="S463" s="119"/>
      <c r="T463" s="120"/>
      <c r="U463" s="120"/>
      <c r="V463" s="120"/>
      <c r="W463" s="120"/>
      <c r="X463" s="108"/>
    </row>
    <row r="464" customFormat="false" ht="16.7" hidden="false" customHeight="true" outlineLevel="0" collapsed="false">
      <c r="A464" s="107" t="s">
        <v>1010</v>
      </c>
      <c r="B464" s="107"/>
      <c r="C464" s="107"/>
      <c r="D464" s="107"/>
      <c r="E464" s="107"/>
      <c r="F464" s="107"/>
      <c r="G464" s="107"/>
      <c r="H464" s="107"/>
      <c r="I464" s="107"/>
      <c r="J464" s="107"/>
      <c r="K464" s="107"/>
      <c r="L464" s="107"/>
      <c r="M464" s="107"/>
      <c r="N464" s="107"/>
      <c r="O464" s="107"/>
      <c r="P464" s="107"/>
      <c r="Q464" s="107"/>
      <c r="R464" s="107"/>
      <c r="S464" s="107"/>
      <c r="T464" s="107"/>
      <c r="U464" s="107"/>
      <c r="V464" s="107"/>
      <c r="W464" s="107"/>
      <c r="X464" s="108"/>
    </row>
    <row r="465" customFormat="false" ht="16.7" hidden="false" customHeight="true" outlineLevel="0" collapsed="false">
      <c r="A465" s="109" t="s">
        <v>909</v>
      </c>
      <c r="B465" s="109"/>
      <c r="C465" s="109" t="s">
        <v>13</v>
      </c>
      <c r="D465" s="109" t="s">
        <v>12</v>
      </c>
      <c r="E465" s="109"/>
      <c r="F465" s="109"/>
      <c r="G465" s="109"/>
      <c r="H465" s="109"/>
      <c r="I465" s="109"/>
      <c r="J465" s="109"/>
      <c r="K465" s="109"/>
      <c r="L465" s="109"/>
      <c r="M465" s="109"/>
      <c r="N465" s="109"/>
      <c r="O465" s="109"/>
      <c r="P465" s="109"/>
      <c r="Q465" s="109"/>
      <c r="R465" s="109"/>
      <c r="S465" s="109"/>
      <c r="T465" s="110" t="s">
        <v>910</v>
      </c>
      <c r="U465" s="110"/>
      <c r="V465" s="110"/>
      <c r="W465" s="110"/>
      <c r="X465" s="111"/>
    </row>
    <row r="466" customFormat="false" ht="15.4" hidden="false" customHeight="true" outlineLevel="0" collapsed="false">
      <c r="A466" s="112" t="s">
        <v>406</v>
      </c>
      <c r="B466" s="112"/>
      <c r="C466" s="113" t="s">
        <v>911</v>
      </c>
      <c r="D466" s="114" t="s">
        <v>408</v>
      </c>
      <c r="E466" s="114"/>
      <c r="F466" s="114"/>
      <c r="G466" s="114"/>
      <c r="H466" s="114"/>
      <c r="I466" s="114"/>
      <c r="J466" s="114"/>
      <c r="K466" s="114"/>
      <c r="L466" s="114"/>
      <c r="M466" s="114"/>
      <c r="N466" s="114"/>
      <c r="O466" s="114"/>
      <c r="P466" s="114"/>
      <c r="Q466" s="114"/>
      <c r="R466" s="114"/>
      <c r="S466" s="114"/>
      <c r="T466" s="114"/>
      <c r="U466" s="114"/>
      <c r="V466" s="114"/>
      <c r="W466" s="115"/>
      <c r="X466" s="108"/>
    </row>
    <row r="467" customFormat="false" ht="15.4" hidden="false" customHeight="true" outlineLevel="0" collapsed="false">
      <c r="A467" s="111"/>
      <c r="B467" s="116"/>
      <c r="C467" s="116"/>
      <c r="D467" s="116"/>
      <c r="E467" s="116"/>
      <c r="F467" s="116"/>
      <c r="G467" s="116"/>
      <c r="H467" s="116"/>
      <c r="I467" s="116"/>
      <c r="J467" s="116"/>
      <c r="K467" s="116"/>
      <c r="L467" s="116"/>
      <c r="M467" s="116"/>
      <c r="N467" s="116"/>
      <c r="O467" s="116"/>
      <c r="P467" s="117" t="s">
        <v>912</v>
      </c>
      <c r="Q467" s="117"/>
      <c r="R467" s="117"/>
      <c r="S467" s="117"/>
      <c r="T467" s="117"/>
      <c r="U467" s="117"/>
      <c r="V467" s="117"/>
      <c r="W467" s="118" t="n">
        <v>16</v>
      </c>
      <c r="X467" s="111"/>
    </row>
    <row r="468" customFormat="false" ht="15.4" hidden="false" customHeight="true" outlineLevel="0" collapsed="false">
      <c r="A468" s="112" t="s">
        <v>409</v>
      </c>
      <c r="B468" s="112"/>
      <c r="C468" s="121" t="s">
        <v>49</v>
      </c>
      <c r="D468" s="122" t="s">
        <v>411</v>
      </c>
      <c r="E468" s="122"/>
      <c r="F468" s="122"/>
      <c r="G468" s="122"/>
      <c r="H468" s="122"/>
      <c r="I468" s="122"/>
      <c r="J468" s="122"/>
      <c r="K468" s="122"/>
      <c r="L468" s="122"/>
      <c r="M468" s="122"/>
      <c r="N468" s="122"/>
      <c r="O468" s="122"/>
      <c r="P468" s="122"/>
      <c r="Q468" s="122"/>
      <c r="R468" s="122"/>
      <c r="S468" s="122"/>
      <c r="T468" s="122"/>
      <c r="U468" s="122"/>
      <c r="V468" s="122"/>
      <c r="W468" s="111"/>
      <c r="X468" s="111"/>
    </row>
    <row r="469" customFormat="false" ht="15.2" hidden="false" customHeight="true" outlineLevel="0" collapsed="false">
      <c r="A469" s="111"/>
      <c r="B469" s="123"/>
      <c r="C469" s="123"/>
      <c r="D469" s="123"/>
      <c r="E469" s="124" t="s">
        <v>915</v>
      </c>
      <c r="F469" s="124"/>
      <c r="G469" s="124"/>
      <c r="H469" s="124"/>
      <c r="I469" s="124"/>
      <c r="J469" s="124"/>
      <c r="K469" s="124" t="s">
        <v>938</v>
      </c>
      <c r="L469" s="124"/>
      <c r="M469" s="124"/>
      <c r="N469" s="124" t="s">
        <v>917</v>
      </c>
      <c r="O469" s="124"/>
      <c r="P469" s="124"/>
      <c r="Q469" s="124" t="s">
        <v>918</v>
      </c>
      <c r="R469" s="124"/>
      <c r="S469" s="124"/>
      <c r="T469" s="124" t="s">
        <v>919</v>
      </c>
      <c r="U469" s="124"/>
      <c r="V469" s="124"/>
      <c r="W469" s="124" t="s">
        <v>920</v>
      </c>
      <c r="X469" s="111"/>
    </row>
    <row r="470" customFormat="false" ht="15.2" hidden="false" customHeight="true" outlineLevel="0" collapsed="false">
      <c r="A470" s="111"/>
      <c r="B470" s="125" t="s">
        <v>1011</v>
      </c>
      <c r="C470" s="125"/>
      <c r="D470" s="125"/>
      <c r="E470" s="125"/>
      <c r="F470" s="125"/>
      <c r="G470" s="125"/>
      <c r="H470" s="126" t="n">
        <v>3</v>
      </c>
      <c r="I470" s="126"/>
      <c r="J470" s="126"/>
      <c r="K470" s="127" t="n">
        <v>0.26</v>
      </c>
      <c r="L470" s="127"/>
      <c r="M470" s="127"/>
      <c r="N470" s="127" t="n">
        <v>0.26</v>
      </c>
      <c r="O470" s="127"/>
      <c r="P470" s="127"/>
      <c r="Q470" s="127"/>
      <c r="R470" s="127"/>
      <c r="S470" s="127"/>
      <c r="T470" s="128" t="n">
        <v>0.2</v>
      </c>
      <c r="U470" s="128"/>
      <c r="V470" s="128"/>
      <c r="W470" s="116"/>
      <c r="X470" s="111"/>
    </row>
    <row r="471" customFormat="false" ht="15.2" hidden="false" customHeight="true" outlineLevel="0" collapsed="false">
      <c r="A471" s="111"/>
      <c r="B471" s="129"/>
      <c r="C471" s="129"/>
      <c r="D471" s="129"/>
      <c r="E471" s="130"/>
      <c r="F471" s="130"/>
      <c r="G471" s="130"/>
      <c r="H471" s="130"/>
      <c r="I471" s="130"/>
      <c r="J471" s="130"/>
      <c r="K471" s="131"/>
      <c r="L471" s="131"/>
      <c r="M471" s="131"/>
      <c r="N471" s="131"/>
      <c r="O471" s="131"/>
      <c r="P471" s="131"/>
      <c r="Q471" s="131"/>
      <c r="R471" s="131"/>
      <c r="S471" s="131"/>
      <c r="T471" s="132" t="n">
        <v>0.2</v>
      </c>
      <c r="U471" s="132"/>
      <c r="V471" s="132"/>
      <c r="W471" s="131" t="n">
        <v>0.2</v>
      </c>
      <c r="X471" s="111"/>
    </row>
    <row r="472" customFormat="false" ht="15.4" hidden="false" customHeight="true" outlineLevel="0" collapsed="false">
      <c r="A472" s="111"/>
      <c r="B472" s="116"/>
      <c r="C472" s="116"/>
      <c r="D472" s="116"/>
      <c r="E472" s="116"/>
      <c r="F472" s="116"/>
      <c r="G472" s="116"/>
      <c r="H472" s="116"/>
      <c r="I472" s="116"/>
      <c r="J472" s="116"/>
      <c r="K472" s="116"/>
      <c r="L472" s="116"/>
      <c r="M472" s="116"/>
      <c r="N472" s="116"/>
      <c r="O472" s="116"/>
      <c r="P472" s="117" t="s">
        <v>935</v>
      </c>
      <c r="Q472" s="117"/>
      <c r="R472" s="117"/>
      <c r="S472" s="117"/>
      <c r="T472" s="117"/>
      <c r="U472" s="117"/>
      <c r="V472" s="117"/>
      <c r="W472" s="118" t="n">
        <v>0.2</v>
      </c>
      <c r="X472" s="111"/>
    </row>
    <row r="473" customFormat="false" ht="22.15" hidden="false" customHeight="true" outlineLevel="0" collapsed="false">
      <c r="A473" s="112" t="s">
        <v>412</v>
      </c>
      <c r="B473" s="112"/>
      <c r="C473" s="113" t="s">
        <v>911</v>
      </c>
      <c r="D473" s="114" t="s">
        <v>414</v>
      </c>
      <c r="E473" s="114"/>
      <c r="F473" s="114"/>
      <c r="G473" s="114"/>
      <c r="H473" s="114"/>
      <c r="I473" s="114"/>
      <c r="J473" s="114"/>
      <c r="K473" s="114"/>
      <c r="L473" s="114"/>
      <c r="M473" s="114"/>
      <c r="N473" s="114"/>
      <c r="O473" s="114"/>
      <c r="P473" s="114"/>
      <c r="Q473" s="114"/>
      <c r="R473" s="114"/>
      <c r="S473" s="114"/>
      <c r="T473" s="114"/>
      <c r="U473" s="114"/>
      <c r="V473" s="114"/>
      <c r="W473" s="115"/>
      <c r="X473" s="111"/>
    </row>
    <row r="474" customFormat="false" ht="15.4" hidden="false" customHeight="true" outlineLevel="0" collapsed="false">
      <c r="A474" s="111"/>
      <c r="B474" s="116"/>
      <c r="C474" s="116"/>
      <c r="D474" s="116"/>
      <c r="E474" s="116"/>
      <c r="F474" s="116"/>
      <c r="G474" s="116"/>
      <c r="H474" s="116"/>
      <c r="I474" s="116"/>
      <c r="J474" s="116"/>
      <c r="K474" s="116"/>
      <c r="L474" s="116"/>
      <c r="M474" s="116"/>
      <c r="N474" s="116"/>
      <c r="O474" s="116"/>
      <c r="P474" s="117" t="s">
        <v>912</v>
      </c>
      <c r="Q474" s="117"/>
      <c r="R474" s="117"/>
      <c r="S474" s="117"/>
      <c r="T474" s="117"/>
      <c r="U474" s="117"/>
      <c r="V474" s="117"/>
      <c r="W474" s="118" t="n">
        <v>1</v>
      </c>
      <c r="X474" s="111"/>
    </row>
    <row r="475" customFormat="false" ht="31.7" hidden="false" customHeight="true" outlineLevel="0" collapsed="false">
      <c r="A475" s="112" t="s">
        <v>415</v>
      </c>
      <c r="B475" s="112"/>
      <c r="C475" s="113" t="s">
        <v>911</v>
      </c>
      <c r="D475" s="114" t="s">
        <v>417</v>
      </c>
      <c r="E475" s="114"/>
      <c r="F475" s="114"/>
      <c r="G475" s="114"/>
      <c r="H475" s="114"/>
      <c r="I475" s="114"/>
      <c r="J475" s="114"/>
      <c r="K475" s="114"/>
      <c r="L475" s="114"/>
      <c r="M475" s="114"/>
      <c r="N475" s="114"/>
      <c r="O475" s="114"/>
      <c r="P475" s="114"/>
      <c r="Q475" s="114"/>
      <c r="R475" s="114"/>
      <c r="S475" s="114"/>
      <c r="T475" s="114"/>
      <c r="U475" s="114"/>
      <c r="V475" s="114"/>
      <c r="W475" s="115"/>
      <c r="X475" s="111"/>
    </row>
    <row r="476" customFormat="false" ht="15.4" hidden="false" customHeight="true" outlineLevel="0" collapsed="false">
      <c r="A476" s="111"/>
      <c r="B476" s="116"/>
      <c r="C476" s="116"/>
      <c r="D476" s="116"/>
      <c r="E476" s="116"/>
      <c r="F476" s="116"/>
      <c r="G476" s="116"/>
      <c r="H476" s="116"/>
      <c r="I476" s="116"/>
      <c r="J476" s="116"/>
      <c r="K476" s="116"/>
      <c r="L476" s="116"/>
      <c r="M476" s="116"/>
      <c r="N476" s="116"/>
      <c r="O476" s="116"/>
      <c r="P476" s="117" t="s">
        <v>912</v>
      </c>
      <c r="Q476" s="117"/>
      <c r="R476" s="117"/>
      <c r="S476" s="117"/>
      <c r="T476" s="117"/>
      <c r="U476" s="117"/>
      <c r="V476" s="117"/>
      <c r="W476" s="118" t="n">
        <v>1</v>
      </c>
      <c r="X476" s="111"/>
    </row>
    <row r="477" customFormat="false" ht="15.4" hidden="false" customHeight="true" outlineLevel="0" collapsed="false">
      <c r="A477" s="112" t="s">
        <v>418</v>
      </c>
      <c r="B477" s="112"/>
      <c r="C477" s="113" t="s">
        <v>911</v>
      </c>
      <c r="D477" s="114" t="s">
        <v>420</v>
      </c>
      <c r="E477" s="114"/>
      <c r="F477" s="114"/>
      <c r="G477" s="114"/>
      <c r="H477" s="114"/>
      <c r="I477" s="114"/>
      <c r="J477" s="114"/>
      <c r="K477" s="114"/>
      <c r="L477" s="114"/>
      <c r="M477" s="114"/>
      <c r="N477" s="114"/>
      <c r="O477" s="114"/>
      <c r="P477" s="114"/>
      <c r="Q477" s="114"/>
      <c r="R477" s="114"/>
      <c r="S477" s="114"/>
      <c r="T477" s="114"/>
      <c r="U477" s="114"/>
      <c r="V477" s="114"/>
      <c r="W477" s="115"/>
      <c r="X477" s="111"/>
    </row>
    <row r="478" customFormat="false" ht="15.4" hidden="false" customHeight="true" outlineLevel="0" collapsed="false">
      <c r="A478" s="111"/>
      <c r="B478" s="116"/>
      <c r="C478" s="116"/>
      <c r="D478" s="116"/>
      <c r="E478" s="116"/>
      <c r="F478" s="116"/>
      <c r="G478" s="116"/>
      <c r="H478" s="116"/>
      <c r="I478" s="116"/>
      <c r="J478" s="116"/>
      <c r="K478" s="116"/>
      <c r="L478" s="116"/>
      <c r="M478" s="116"/>
      <c r="N478" s="116"/>
      <c r="O478" s="116"/>
      <c r="P478" s="117" t="s">
        <v>912</v>
      </c>
      <c r="Q478" s="117"/>
      <c r="R478" s="117"/>
      <c r="S478" s="117"/>
      <c r="T478" s="117"/>
      <c r="U478" s="117"/>
      <c r="V478" s="117"/>
      <c r="W478" s="118" t="n">
        <v>1</v>
      </c>
      <c r="X478" s="111"/>
    </row>
    <row r="479" customFormat="false" ht="22.15" hidden="false" customHeight="true" outlineLevel="0" collapsed="false">
      <c r="A479" s="112" t="s">
        <v>421</v>
      </c>
      <c r="B479" s="112"/>
      <c r="C479" s="113" t="s">
        <v>911</v>
      </c>
      <c r="D479" s="114" t="s">
        <v>423</v>
      </c>
      <c r="E479" s="114"/>
      <c r="F479" s="114"/>
      <c r="G479" s="114"/>
      <c r="H479" s="114"/>
      <c r="I479" s="114"/>
      <c r="J479" s="114"/>
      <c r="K479" s="114"/>
      <c r="L479" s="114"/>
      <c r="M479" s="114"/>
      <c r="N479" s="114"/>
      <c r="O479" s="114"/>
      <c r="P479" s="114"/>
      <c r="Q479" s="114"/>
      <c r="R479" s="114"/>
      <c r="S479" s="114"/>
      <c r="T479" s="114"/>
      <c r="U479" s="114"/>
      <c r="V479" s="114"/>
      <c r="W479" s="115"/>
      <c r="X479" s="111"/>
    </row>
    <row r="480" customFormat="false" ht="15.4" hidden="false" customHeight="true" outlineLevel="0" collapsed="false">
      <c r="A480" s="111"/>
      <c r="B480" s="116"/>
      <c r="C480" s="116"/>
      <c r="D480" s="116"/>
      <c r="E480" s="116"/>
      <c r="F480" s="116"/>
      <c r="G480" s="116"/>
      <c r="H480" s="116"/>
      <c r="I480" s="116"/>
      <c r="J480" s="116"/>
      <c r="K480" s="116"/>
      <c r="L480" s="116"/>
      <c r="M480" s="116"/>
      <c r="N480" s="116"/>
      <c r="O480" s="116"/>
      <c r="P480" s="117" t="s">
        <v>912</v>
      </c>
      <c r="Q480" s="117"/>
      <c r="R480" s="117"/>
      <c r="S480" s="117"/>
      <c r="T480" s="117"/>
      <c r="U480" s="117"/>
      <c r="V480" s="117"/>
      <c r="W480" s="118" t="n">
        <v>1</v>
      </c>
      <c r="X480" s="111"/>
    </row>
    <row r="481" customFormat="false" ht="22.15" hidden="false" customHeight="true" outlineLevel="0" collapsed="false">
      <c r="A481" s="112" t="s">
        <v>424</v>
      </c>
      <c r="B481" s="112"/>
      <c r="C481" s="113" t="s">
        <v>911</v>
      </c>
      <c r="D481" s="114" t="s">
        <v>426</v>
      </c>
      <c r="E481" s="114"/>
      <c r="F481" s="114"/>
      <c r="G481" s="114"/>
      <c r="H481" s="114"/>
      <c r="I481" s="114"/>
      <c r="J481" s="114"/>
      <c r="K481" s="114"/>
      <c r="L481" s="114"/>
      <c r="M481" s="114"/>
      <c r="N481" s="114"/>
      <c r="O481" s="114"/>
      <c r="P481" s="114"/>
      <c r="Q481" s="114"/>
      <c r="R481" s="114"/>
      <c r="S481" s="114"/>
      <c r="T481" s="114"/>
      <c r="U481" s="114"/>
      <c r="V481" s="114"/>
      <c r="W481" s="115"/>
      <c r="X481" s="111"/>
    </row>
    <row r="482" customFormat="false" ht="15.4" hidden="false" customHeight="true" outlineLevel="0" collapsed="false">
      <c r="A482" s="111"/>
      <c r="B482" s="116"/>
      <c r="C482" s="116"/>
      <c r="D482" s="116"/>
      <c r="E482" s="116"/>
      <c r="F482" s="116"/>
      <c r="G482" s="116"/>
      <c r="H482" s="116"/>
      <c r="I482" s="116"/>
      <c r="J482" s="116"/>
      <c r="K482" s="116"/>
      <c r="L482" s="116"/>
      <c r="M482" s="116"/>
      <c r="N482" s="116"/>
      <c r="O482" s="116"/>
      <c r="P482" s="117" t="s">
        <v>912</v>
      </c>
      <c r="Q482" s="117"/>
      <c r="R482" s="117"/>
      <c r="S482" s="117"/>
      <c r="T482" s="117"/>
      <c r="U482" s="117"/>
      <c r="V482" s="117"/>
      <c r="W482" s="118" t="n">
        <v>1</v>
      </c>
      <c r="X482" s="111"/>
    </row>
    <row r="483" customFormat="false" ht="15.4" hidden="false" customHeight="true" outlineLevel="0" collapsed="false">
      <c r="A483" s="112" t="s">
        <v>427</v>
      </c>
      <c r="B483" s="112"/>
      <c r="C483" s="113" t="s">
        <v>911</v>
      </c>
      <c r="D483" s="114" t="s">
        <v>429</v>
      </c>
      <c r="E483" s="114"/>
      <c r="F483" s="114"/>
      <c r="G483" s="114"/>
      <c r="H483" s="114"/>
      <c r="I483" s="114"/>
      <c r="J483" s="114"/>
      <c r="K483" s="114"/>
      <c r="L483" s="114"/>
      <c r="M483" s="114"/>
      <c r="N483" s="114"/>
      <c r="O483" s="114"/>
      <c r="P483" s="114"/>
      <c r="Q483" s="114"/>
      <c r="R483" s="114"/>
      <c r="S483" s="114"/>
      <c r="T483" s="114"/>
      <c r="U483" s="114"/>
      <c r="V483" s="114"/>
      <c r="W483" s="115"/>
      <c r="X483" s="111"/>
    </row>
    <row r="484" customFormat="false" ht="15.4" hidden="false" customHeight="true" outlineLevel="0" collapsed="false">
      <c r="A484" s="111"/>
      <c r="B484" s="116"/>
      <c r="C484" s="116"/>
      <c r="D484" s="116"/>
      <c r="E484" s="116"/>
      <c r="F484" s="116"/>
      <c r="G484" s="116"/>
      <c r="H484" s="116"/>
      <c r="I484" s="116"/>
      <c r="J484" s="116"/>
      <c r="K484" s="116"/>
      <c r="L484" s="116"/>
      <c r="M484" s="116"/>
      <c r="N484" s="116"/>
      <c r="O484" s="116"/>
      <c r="P484" s="117" t="s">
        <v>912</v>
      </c>
      <c r="Q484" s="117"/>
      <c r="R484" s="117"/>
      <c r="S484" s="117"/>
      <c r="T484" s="117"/>
      <c r="U484" s="117"/>
      <c r="V484" s="117"/>
      <c r="W484" s="118" t="n">
        <v>1</v>
      </c>
      <c r="X484" s="111"/>
    </row>
    <row r="485" customFormat="false" ht="15.4" hidden="false" customHeight="true" outlineLevel="0" collapsed="false">
      <c r="A485" s="112" t="s">
        <v>430</v>
      </c>
      <c r="B485" s="112"/>
      <c r="C485" s="113" t="s">
        <v>911</v>
      </c>
      <c r="D485" s="114" t="s">
        <v>432</v>
      </c>
      <c r="E485" s="114"/>
      <c r="F485" s="114"/>
      <c r="G485" s="114"/>
      <c r="H485" s="114"/>
      <c r="I485" s="114"/>
      <c r="J485" s="114"/>
      <c r="K485" s="114"/>
      <c r="L485" s="114"/>
      <c r="M485" s="114"/>
      <c r="N485" s="114"/>
      <c r="O485" s="114"/>
      <c r="P485" s="114"/>
      <c r="Q485" s="114"/>
      <c r="R485" s="114"/>
      <c r="S485" s="114"/>
      <c r="T485" s="114"/>
      <c r="U485" s="114"/>
      <c r="V485" s="114"/>
      <c r="W485" s="115"/>
      <c r="X485" s="111"/>
    </row>
    <row r="486" customFormat="false" ht="15.4" hidden="false" customHeight="true" outlineLevel="0" collapsed="false">
      <c r="A486" s="111"/>
      <c r="B486" s="116"/>
      <c r="C486" s="116"/>
      <c r="D486" s="116"/>
      <c r="E486" s="116"/>
      <c r="F486" s="116"/>
      <c r="G486" s="116"/>
      <c r="H486" s="116"/>
      <c r="I486" s="116"/>
      <c r="J486" s="116"/>
      <c r="K486" s="116"/>
      <c r="L486" s="116"/>
      <c r="M486" s="116"/>
      <c r="N486" s="116"/>
      <c r="O486" s="116"/>
      <c r="P486" s="117" t="s">
        <v>912</v>
      </c>
      <c r="Q486" s="117"/>
      <c r="R486" s="117"/>
      <c r="S486" s="117"/>
      <c r="T486" s="117"/>
      <c r="U486" s="117"/>
      <c r="V486" s="117"/>
      <c r="W486" s="118" t="n">
        <v>1</v>
      </c>
      <c r="X486" s="111"/>
    </row>
    <row r="487" customFormat="false" ht="15.4" hidden="false" customHeight="true" outlineLevel="0" collapsed="false">
      <c r="A487" s="112" t="s">
        <v>433</v>
      </c>
      <c r="B487" s="112"/>
      <c r="C487" s="121" t="s">
        <v>49</v>
      </c>
      <c r="D487" s="122" t="s">
        <v>435</v>
      </c>
      <c r="E487" s="122"/>
      <c r="F487" s="122"/>
      <c r="G487" s="122"/>
      <c r="H487" s="122"/>
      <c r="I487" s="122"/>
      <c r="J487" s="122"/>
      <c r="K487" s="122"/>
      <c r="L487" s="122"/>
      <c r="M487" s="122"/>
      <c r="N487" s="122"/>
      <c r="O487" s="122"/>
      <c r="P487" s="122"/>
      <c r="Q487" s="122"/>
      <c r="R487" s="122"/>
      <c r="S487" s="122"/>
      <c r="T487" s="122"/>
      <c r="U487" s="122"/>
      <c r="V487" s="122"/>
      <c r="W487" s="111"/>
      <c r="X487" s="111"/>
    </row>
    <row r="488" customFormat="false" ht="15.2" hidden="false" customHeight="true" outlineLevel="0" collapsed="false">
      <c r="A488" s="111"/>
      <c r="B488" s="123"/>
      <c r="C488" s="123"/>
      <c r="D488" s="123"/>
      <c r="E488" s="124" t="s">
        <v>915</v>
      </c>
      <c r="F488" s="124"/>
      <c r="G488" s="124"/>
      <c r="H488" s="124"/>
      <c r="I488" s="124"/>
      <c r="J488" s="124"/>
      <c r="K488" s="124" t="s">
        <v>932</v>
      </c>
      <c r="L488" s="124"/>
      <c r="M488" s="124"/>
      <c r="N488" s="124" t="s">
        <v>790</v>
      </c>
      <c r="O488" s="124"/>
      <c r="P488" s="124"/>
      <c r="Q488" s="124" t="s">
        <v>916</v>
      </c>
      <c r="R488" s="124"/>
      <c r="S488" s="124"/>
      <c r="T488" s="124" t="s">
        <v>919</v>
      </c>
      <c r="U488" s="124"/>
      <c r="V488" s="124"/>
      <c r="W488" s="124" t="s">
        <v>920</v>
      </c>
      <c r="X488" s="111"/>
    </row>
    <row r="489" customFormat="false" ht="15.2" hidden="false" customHeight="true" outlineLevel="0" collapsed="false">
      <c r="A489" s="111"/>
      <c r="B489" s="125" t="s">
        <v>1012</v>
      </c>
      <c r="C489" s="125"/>
      <c r="D489" s="125"/>
      <c r="E489" s="125"/>
      <c r="F489" s="125"/>
      <c r="G489" s="125"/>
      <c r="H489" s="126" t="n">
        <v>1</v>
      </c>
      <c r="I489" s="126"/>
      <c r="J489" s="126"/>
      <c r="K489" s="127" t="n">
        <v>1537</v>
      </c>
      <c r="L489" s="127"/>
      <c r="M489" s="127"/>
      <c r="N489" s="127" t="n">
        <v>0.15</v>
      </c>
      <c r="O489" s="127"/>
      <c r="P489" s="127"/>
      <c r="Q489" s="127"/>
      <c r="R489" s="127"/>
      <c r="S489" s="127"/>
      <c r="T489" s="127" t="n">
        <v>230.55</v>
      </c>
      <c r="U489" s="127"/>
      <c r="V489" s="127"/>
      <c r="W489" s="116"/>
      <c r="X489" s="111"/>
    </row>
    <row r="490" customFormat="false" ht="21.4" hidden="false" customHeight="true" outlineLevel="0" collapsed="false">
      <c r="A490" s="111"/>
      <c r="B490" s="133" t="s">
        <v>1013</v>
      </c>
      <c r="C490" s="133"/>
      <c r="D490" s="133"/>
      <c r="E490" s="133"/>
      <c r="F490" s="133"/>
      <c r="G490" s="133"/>
      <c r="H490" s="134" t="n">
        <v>7</v>
      </c>
      <c r="I490" s="134"/>
      <c r="J490" s="134"/>
      <c r="K490" s="135" t="n">
        <v>1340</v>
      </c>
      <c r="L490" s="135"/>
      <c r="M490" s="135"/>
      <c r="N490" s="135" t="n">
        <v>0.15</v>
      </c>
      <c r="O490" s="135"/>
      <c r="P490" s="135"/>
      <c r="Q490" s="135"/>
      <c r="R490" s="135"/>
      <c r="S490" s="135"/>
      <c r="T490" s="136" t="n">
        <v>1407</v>
      </c>
      <c r="U490" s="136"/>
      <c r="V490" s="136"/>
      <c r="W490" s="111"/>
      <c r="X490" s="111"/>
    </row>
    <row r="491" customFormat="false" ht="15.2" hidden="false" customHeight="true" outlineLevel="0" collapsed="false">
      <c r="A491" s="111"/>
      <c r="B491" s="129"/>
      <c r="C491" s="129"/>
      <c r="D491" s="129"/>
      <c r="E491" s="130"/>
      <c r="F491" s="130"/>
      <c r="G491" s="130"/>
      <c r="H491" s="130"/>
      <c r="I491" s="130"/>
      <c r="J491" s="130"/>
      <c r="K491" s="131"/>
      <c r="L491" s="131"/>
      <c r="M491" s="131"/>
      <c r="N491" s="131"/>
      <c r="O491" s="131"/>
      <c r="P491" s="131"/>
      <c r="Q491" s="131"/>
      <c r="R491" s="131"/>
      <c r="S491" s="131"/>
      <c r="T491" s="132" t="n">
        <v>1637.55</v>
      </c>
      <c r="U491" s="132"/>
      <c r="V491" s="132"/>
      <c r="W491" s="131" t="n">
        <v>1637.55</v>
      </c>
      <c r="X491" s="111"/>
    </row>
    <row r="492" customFormat="false" ht="15.4" hidden="false" customHeight="true" outlineLevel="0" collapsed="false">
      <c r="A492" s="111"/>
      <c r="B492" s="116"/>
      <c r="C492" s="116"/>
      <c r="D492" s="116"/>
      <c r="E492" s="116"/>
      <c r="F492" s="116"/>
      <c r="G492" s="116"/>
      <c r="H492" s="116"/>
      <c r="I492" s="116"/>
      <c r="J492" s="116"/>
      <c r="K492" s="116"/>
      <c r="L492" s="116"/>
      <c r="M492" s="116"/>
      <c r="N492" s="116"/>
      <c r="O492" s="116"/>
      <c r="P492" s="117" t="s">
        <v>935</v>
      </c>
      <c r="Q492" s="117"/>
      <c r="R492" s="117"/>
      <c r="S492" s="117"/>
      <c r="T492" s="117"/>
      <c r="U492" s="117"/>
      <c r="V492" s="117"/>
      <c r="W492" s="118" t="n">
        <v>1637.55</v>
      </c>
      <c r="X492" s="111"/>
    </row>
    <row r="493" customFormat="false" ht="15.4" hidden="false" customHeight="true" outlineLevel="0" collapsed="false">
      <c r="A493" s="112" t="s">
        <v>436</v>
      </c>
      <c r="B493" s="112"/>
      <c r="C493" s="121" t="s">
        <v>49</v>
      </c>
      <c r="D493" s="122" t="s">
        <v>438</v>
      </c>
      <c r="E493" s="122"/>
      <c r="F493" s="122"/>
      <c r="G493" s="122"/>
      <c r="H493" s="122"/>
      <c r="I493" s="122"/>
      <c r="J493" s="122"/>
      <c r="K493" s="122"/>
      <c r="L493" s="122"/>
      <c r="M493" s="122"/>
      <c r="N493" s="122"/>
      <c r="O493" s="122"/>
      <c r="P493" s="122"/>
      <c r="Q493" s="122"/>
      <c r="R493" s="122"/>
      <c r="S493" s="122"/>
      <c r="T493" s="122"/>
      <c r="U493" s="122"/>
      <c r="V493" s="122"/>
      <c r="W493" s="111"/>
      <c r="X493" s="111"/>
    </row>
    <row r="494" customFormat="false" ht="15.2" hidden="false" customHeight="true" outlineLevel="0" collapsed="false">
      <c r="A494" s="111"/>
      <c r="B494" s="123"/>
      <c r="C494" s="123"/>
      <c r="D494" s="123"/>
      <c r="E494" s="124" t="s">
        <v>915</v>
      </c>
      <c r="F494" s="124"/>
      <c r="G494" s="124"/>
      <c r="H494" s="124"/>
      <c r="I494" s="124"/>
      <c r="J494" s="124"/>
      <c r="K494" s="124" t="s">
        <v>932</v>
      </c>
      <c r="L494" s="124"/>
      <c r="M494" s="124"/>
      <c r="N494" s="124" t="s">
        <v>790</v>
      </c>
      <c r="O494" s="124"/>
      <c r="P494" s="124"/>
      <c r="Q494" s="124" t="s">
        <v>916</v>
      </c>
      <c r="R494" s="124"/>
      <c r="S494" s="124"/>
      <c r="T494" s="124" t="s">
        <v>919</v>
      </c>
      <c r="U494" s="124"/>
      <c r="V494" s="124"/>
      <c r="W494" s="124" t="s">
        <v>920</v>
      </c>
      <c r="X494" s="111"/>
    </row>
    <row r="495" customFormat="false" ht="15.2" hidden="false" customHeight="true" outlineLevel="0" collapsed="false">
      <c r="A495" s="111"/>
      <c r="B495" s="125" t="s">
        <v>933</v>
      </c>
      <c r="C495" s="125"/>
      <c r="D495" s="125"/>
      <c r="E495" s="125"/>
      <c r="F495" s="125"/>
      <c r="G495" s="125"/>
      <c r="H495" s="126" t="n">
        <v>1</v>
      </c>
      <c r="I495" s="126"/>
      <c r="J495" s="126"/>
      <c r="K495" s="127" t="n">
        <v>1537</v>
      </c>
      <c r="L495" s="127"/>
      <c r="M495" s="127"/>
      <c r="N495" s="127" t="n">
        <v>0.15</v>
      </c>
      <c r="O495" s="127"/>
      <c r="P495" s="127"/>
      <c r="Q495" s="127"/>
      <c r="R495" s="127"/>
      <c r="S495" s="127"/>
      <c r="T495" s="127" t="n">
        <v>230.55</v>
      </c>
      <c r="U495" s="127"/>
      <c r="V495" s="127"/>
      <c r="W495" s="116"/>
      <c r="X495" s="111"/>
    </row>
    <row r="496" customFormat="false" ht="15.2" hidden="false" customHeight="true" outlineLevel="0" collapsed="false">
      <c r="A496" s="111"/>
      <c r="B496" s="133" t="s">
        <v>934</v>
      </c>
      <c r="C496" s="133"/>
      <c r="D496" s="133"/>
      <c r="E496" s="133"/>
      <c r="F496" s="133"/>
      <c r="G496" s="133"/>
      <c r="H496" s="134" t="n">
        <v>7</v>
      </c>
      <c r="I496" s="134"/>
      <c r="J496" s="134"/>
      <c r="K496" s="135" t="n">
        <v>1340</v>
      </c>
      <c r="L496" s="135"/>
      <c r="M496" s="135"/>
      <c r="N496" s="135" t="n">
        <v>0.15</v>
      </c>
      <c r="O496" s="135"/>
      <c r="P496" s="135"/>
      <c r="Q496" s="135"/>
      <c r="R496" s="135"/>
      <c r="S496" s="135"/>
      <c r="T496" s="136" t="n">
        <v>1407</v>
      </c>
      <c r="U496" s="136"/>
      <c r="V496" s="136"/>
      <c r="W496" s="111"/>
      <c r="X496" s="111"/>
    </row>
    <row r="497" customFormat="false" ht="15.2" hidden="false" customHeight="true" outlineLevel="0" collapsed="false">
      <c r="A497" s="111"/>
      <c r="B497" s="129"/>
      <c r="C497" s="129"/>
      <c r="D497" s="129"/>
      <c r="E497" s="130"/>
      <c r="F497" s="130"/>
      <c r="G497" s="130"/>
      <c r="H497" s="130"/>
      <c r="I497" s="130"/>
      <c r="J497" s="130"/>
      <c r="K497" s="131"/>
      <c r="L497" s="131"/>
      <c r="M497" s="131"/>
      <c r="N497" s="131"/>
      <c r="O497" s="131"/>
      <c r="P497" s="131"/>
      <c r="Q497" s="131"/>
      <c r="R497" s="131"/>
      <c r="S497" s="131"/>
      <c r="T497" s="132" t="n">
        <v>1637.55</v>
      </c>
      <c r="U497" s="132"/>
      <c r="V497" s="132"/>
      <c r="W497" s="131" t="n">
        <v>1637.55</v>
      </c>
      <c r="X497" s="111"/>
    </row>
    <row r="498" customFormat="false" ht="15.4" hidden="false" customHeight="true" outlineLevel="0" collapsed="false">
      <c r="A498" s="111"/>
      <c r="B498" s="116"/>
      <c r="C498" s="116"/>
      <c r="D498" s="116"/>
      <c r="E498" s="116"/>
      <c r="F498" s="116"/>
      <c r="G498" s="116"/>
      <c r="H498" s="116"/>
      <c r="I498" s="116"/>
      <c r="J498" s="116"/>
      <c r="K498" s="116"/>
      <c r="L498" s="116"/>
      <c r="M498" s="116"/>
      <c r="N498" s="116"/>
      <c r="O498" s="116"/>
      <c r="P498" s="117" t="s">
        <v>935</v>
      </c>
      <c r="Q498" s="117"/>
      <c r="R498" s="117"/>
      <c r="S498" s="117"/>
      <c r="T498" s="117"/>
      <c r="U498" s="117"/>
      <c r="V498" s="117"/>
      <c r="W498" s="118" t="n">
        <v>1637.55</v>
      </c>
      <c r="X498" s="111"/>
    </row>
    <row r="499" customFormat="false" ht="15.4" hidden="false" customHeight="true" outlineLevel="0" collapsed="false">
      <c r="A499" s="112" t="s">
        <v>439</v>
      </c>
      <c r="B499" s="112"/>
      <c r="C499" s="113" t="s">
        <v>911</v>
      </c>
      <c r="D499" s="114" t="s">
        <v>441</v>
      </c>
      <c r="E499" s="114"/>
      <c r="F499" s="114"/>
      <c r="G499" s="114"/>
      <c r="H499" s="114"/>
      <c r="I499" s="114"/>
      <c r="J499" s="114"/>
      <c r="K499" s="114"/>
      <c r="L499" s="114"/>
      <c r="M499" s="114"/>
      <c r="N499" s="114"/>
      <c r="O499" s="114"/>
      <c r="P499" s="114"/>
      <c r="Q499" s="114"/>
      <c r="R499" s="114"/>
      <c r="S499" s="114"/>
      <c r="T499" s="114"/>
      <c r="U499" s="114"/>
      <c r="V499" s="114"/>
      <c r="W499" s="115"/>
      <c r="X499" s="111"/>
    </row>
    <row r="500" customFormat="false" ht="15.4" hidden="false" customHeight="true" outlineLevel="0" collapsed="false">
      <c r="A500" s="111"/>
      <c r="B500" s="116"/>
      <c r="C500" s="116"/>
      <c r="D500" s="116"/>
      <c r="E500" s="116"/>
      <c r="F500" s="116"/>
      <c r="G500" s="116"/>
      <c r="H500" s="116"/>
      <c r="I500" s="116"/>
      <c r="J500" s="116"/>
      <c r="K500" s="116"/>
      <c r="L500" s="116"/>
      <c r="M500" s="116"/>
      <c r="N500" s="116"/>
      <c r="O500" s="116"/>
      <c r="P500" s="117" t="s">
        <v>912</v>
      </c>
      <c r="Q500" s="117"/>
      <c r="R500" s="117"/>
      <c r="S500" s="117"/>
      <c r="T500" s="117"/>
      <c r="U500" s="117"/>
      <c r="V500" s="117"/>
      <c r="W500" s="118" t="n">
        <v>2</v>
      </c>
      <c r="X500" s="111"/>
    </row>
    <row r="501" customFormat="false" ht="2.85" hidden="false" customHeight="true" outlineLevel="0" collapsed="false">
      <c r="A501" s="108"/>
      <c r="B501" s="111"/>
      <c r="C501" s="111"/>
      <c r="D501" s="111"/>
      <c r="E501" s="111"/>
      <c r="F501" s="111"/>
      <c r="G501" s="111"/>
      <c r="H501" s="111"/>
      <c r="I501" s="111"/>
      <c r="J501" s="111"/>
      <c r="K501" s="111"/>
      <c r="L501" s="111"/>
      <c r="M501" s="111"/>
      <c r="N501" s="111"/>
      <c r="O501" s="111"/>
      <c r="P501" s="111"/>
      <c r="Q501" s="111"/>
      <c r="R501" s="111"/>
      <c r="S501" s="111"/>
      <c r="T501" s="111"/>
      <c r="U501" s="111"/>
      <c r="V501" s="111"/>
      <c r="W501" s="111"/>
      <c r="X501" s="111"/>
    </row>
    <row r="502" customFormat="false" ht="67.5" hidden="false" customHeight="true" outlineLevel="0" collapsed="false">
      <c r="A502" s="137" t="s">
        <v>1014</v>
      </c>
      <c r="B502" s="137"/>
      <c r="C502" s="137"/>
      <c r="D502" s="137"/>
      <c r="E502" s="137"/>
      <c r="F502" s="137"/>
      <c r="G502" s="137"/>
      <c r="H502" s="137"/>
      <c r="I502" s="137"/>
      <c r="J502" s="137"/>
      <c r="K502" s="137"/>
      <c r="L502" s="137"/>
      <c r="M502" s="137"/>
      <c r="N502" s="137"/>
      <c r="O502" s="137"/>
      <c r="P502" s="137"/>
      <c r="Q502" s="137"/>
      <c r="R502" s="137"/>
      <c r="S502" s="137"/>
      <c r="T502" s="137"/>
      <c r="U502" s="137"/>
      <c r="V502" s="137"/>
      <c r="W502" s="111"/>
      <c r="X502" s="111"/>
    </row>
    <row r="503" customFormat="false" ht="12.95" hidden="false" customHeight="true" outlineLevel="0" collapsed="false">
      <c r="A503" s="119" t="s">
        <v>913</v>
      </c>
      <c r="B503" s="119"/>
      <c r="C503" s="119"/>
      <c r="D503" s="119"/>
      <c r="E503" s="119"/>
      <c r="F503" s="119"/>
      <c r="G503" s="119"/>
      <c r="H503" s="119"/>
      <c r="I503" s="119"/>
      <c r="J503" s="119"/>
      <c r="K503" s="119"/>
      <c r="L503" s="119"/>
      <c r="M503" s="119"/>
      <c r="N503" s="119"/>
      <c r="O503" s="119"/>
      <c r="P503" s="119"/>
      <c r="Q503" s="119"/>
      <c r="R503" s="119"/>
      <c r="S503" s="119"/>
      <c r="T503" s="120"/>
      <c r="U503" s="120"/>
      <c r="V503" s="120"/>
      <c r="W503" s="120"/>
      <c r="X503" s="108"/>
    </row>
  </sheetData>
  <mergeCells count="1575">
    <mergeCell ref="A1:W1"/>
    <mergeCell ref="A2:W2"/>
    <mergeCell ref="A3:W3"/>
    <mergeCell ref="A4:W4"/>
    <mergeCell ref="A5:W5"/>
    <mergeCell ref="A6:B6"/>
    <mergeCell ref="D6:S6"/>
    <mergeCell ref="T6:W6"/>
    <mergeCell ref="A7:B7"/>
    <mergeCell ref="D7:V7"/>
    <mergeCell ref="P8:V8"/>
    <mergeCell ref="A9:S9"/>
    <mergeCell ref="T9:W9"/>
    <mergeCell ref="A10:W10"/>
    <mergeCell ref="A11:B11"/>
    <mergeCell ref="D11:S11"/>
    <mergeCell ref="T11:W11"/>
    <mergeCell ref="A12:B12"/>
    <mergeCell ref="D12:V12"/>
    <mergeCell ref="P13:V13"/>
    <mergeCell ref="A14:B14"/>
    <mergeCell ref="D14:V14"/>
    <mergeCell ref="P15:V15"/>
    <mergeCell ref="A16:B16"/>
    <mergeCell ref="D16:V16"/>
    <mergeCell ref="B17:D17"/>
    <mergeCell ref="E17:J17"/>
    <mergeCell ref="K17:M17"/>
    <mergeCell ref="N17:P17"/>
    <mergeCell ref="Q17:S17"/>
    <mergeCell ref="T17:V17"/>
    <mergeCell ref="B18:G18"/>
    <mergeCell ref="H18:J18"/>
    <mergeCell ref="K18:M18"/>
    <mergeCell ref="N18:P18"/>
    <mergeCell ref="Q18:S18"/>
    <mergeCell ref="T18:V18"/>
    <mergeCell ref="B19:D19"/>
    <mergeCell ref="E19:J19"/>
    <mergeCell ref="K19:M19"/>
    <mergeCell ref="N19:P19"/>
    <mergeCell ref="Q19:S19"/>
    <mergeCell ref="T19:V19"/>
    <mergeCell ref="P20:V20"/>
    <mergeCell ref="A21:B21"/>
    <mergeCell ref="D21:V21"/>
    <mergeCell ref="P22:V22"/>
    <mergeCell ref="A23:B23"/>
    <mergeCell ref="D23:V23"/>
    <mergeCell ref="B24:D24"/>
    <mergeCell ref="E24:J24"/>
    <mergeCell ref="K24:M24"/>
    <mergeCell ref="N24:P24"/>
    <mergeCell ref="Q24:S24"/>
    <mergeCell ref="T24:V24"/>
    <mergeCell ref="B25:G25"/>
    <mergeCell ref="H25:J25"/>
    <mergeCell ref="K25:M25"/>
    <mergeCell ref="N25:P25"/>
    <mergeCell ref="Q25:S25"/>
    <mergeCell ref="T25:V25"/>
    <mergeCell ref="B26:D26"/>
    <mergeCell ref="E26:J26"/>
    <mergeCell ref="K26:M26"/>
    <mergeCell ref="N26:P26"/>
    <mergeCell ref="Q26:S26"/>
    <mergeCell ref="T26:V26"/>
    <mergeCell ref="P27:V27"/>
    <mergeCell ref="A28:B28"/>
    <mergeCell ref="D28:V28"/>
    <mergeCell ref="B29:D29"/>
    <mergeCell ref="E29:J29"/>
    <mergeCell ref="K29:M29"/>
    <mergeCell ref="N29:P29"/>
    <mergeCell ref="Q29:S29"/>
    <mergeCell ref="T29:V29"/>
    <mergeCell ref="B30:G30"/>
    <mergeCell ref="H30:J30"/>
    <mergeCell ref="K30:M30"/>
    <mergeCell ref="N30:P30"/>
    <mergeCell ref="Q30:S30"/>
    <mergeCell ref="T30:V30"/>
    <mergeCell ref="B31:G31"/>
    <mergeCell ref="H31:J31"/>
    <mergeCell ref="K31:M31"/>
    <mergeCell ref="N31:P31"/>
    <mergeCell ref="Q31:S31"/>
    <mergeCell ref="T31:V31"/>
    <mergeCell ref="B32:D32"/>
    <mergeCell ref="E32:J32"/>
    <mergeCell ref="K32:M32"/>
    <mergeCell ref="N32:P32"/>
    <mergeCell ref="Q32:S32"/>
    <mergeCell ref="T32:V32"/>
    <mergeCell ref="P33:V33"/>
    <mergeCell ref="A34:B34"/>
    <mergeCell ref="D34:V34"/>
    <mergeCell ref="B35:D35"/>
    <mergeCell ref="E35:J35"/>
    <mergeCell ref="K35:M35"/>
    <mergeCell ref="N35:P35"/>
    <mergeCell ref="Q35:S35"/>
    <mergeCell ref="T35:V35"/>
    <mergeCell ref="B36:G36"/>
    <mergeCell ref="H36:J36"/>
    <mergeCell ref="K36:M36"/>
    <mergeCell ref="N36:P36"/>
    <mergeCell ref="Q36:S36"/>
    <mergeCell ref="T36:V36"/>
    <mergeCell ref="B37:G37"/>
    <mergeCell ref="H37:J37"/>
    <mergeCell ref="K37:M37"/>
    <mergeCell ref="N37:P37"/>
    <mergeCell ref="Q37:S37"/>
    <mergeCell ref="T37:V37"/>
    <mergeCell ref="B38:D38"/>
    <mergeCell ref="E38:J38"/>
    <mergeCell ref="K38:M38"/>
    <mergeCell ref="N38:P38"/>
    <mergeCell ref="Q38:S38"/>
    <mergeCell ref="T38:V38"/>
    <mergeCell ref="P39:V39"/>
    <mergeCell ref="A40:B40"/>
    <mergeCell ref="D40:V40"/>
    <mergeCell ref="B41:D41"/>
    <mergeCell ref="E41:J41"/>
    <mergeCell ref="K41:M41"/>
    <mergeCell ref="N41:P41"/>
    <mergeCell ref="Q41:S41"/>
    <mergeCell ref="T41:V41"/>
    <mergeCell ref="B42:G42"/>
    <mergeCell ref="H42:J42"/>
    <mergeCell ref="K42:M42"/>
    <mergeCell ref="N42:P42"/>
    <mergeCell ref="Q42:S42"/>
    <mergeCell ref="T42:V42"/>
    <mergeCell ref="B43:G43"/>
    <mergeCell ref="H43:J43"/>
    <mergeCell ref="K43:M43"/>
    <mergeCell ref="N43:P43"/>
    <mergeCell ref="Q43:S43"/>
    <mergeCell ref="T43:V43"/>
    <mergeCell ref="B44:D44"/>
    <mergeCell ref="E44:J44"/>
    <mergeCell ref="K44:M44"/>
    <mergeCell ref="N44:P44"/>
    <mergeCell ref="Q44:S44"/>
    <mergeCell ref="T44:V44"/>
    <mergeCell ref="P45:V45"/>
    <mergeCell ref="A46:B46"/>
    <mergeCell ref="D46:V46"/>
    <mergeCell ref="P47:V47"/>
    <mergeCell ref="A48:B48"/>
    <mergeCell ref="D48:V48"/>
    <mergeCell ref="P49:V49"/>
    <mergeCell ref="A50:B50"/>
    <mergeCell ref="D50:V50"/>
    <mergeCell ref="P51:V51"/>
    <mergeCell ref="A52:B52"/>
    <mergeCell ref="D52:V52"/>
    <mergeCell ref="P53:V53"/>
    <mergeCell ref="A54:B54"/>
    <mergeCell ref="D54:V54"/>
    <mergeCell ref="P55:V55"/>
    <mergeCell ref="A56:B56"/>
    <mergeCell ref="D56:V56"/>
    <mergeCell ref="B57:D57"/>
    <mergeCell ref="E57:J57"/>
    <mergeCell ref="K57:M57"/>
    <mergeCell ref="N57:P57"/>
    <mergeCell ref="Q57:S57"/>
    <mergeCell ref="T57:V57"/>
    <mergeCell ref="B58:G58"/>
    <mergeCell ref="H58:J58"/>
    <mergeCell ref="K58:M58"/>
    <mergeCell ref="N58:P58"/>
    <mergeCell ref="Q58:S58"/>
    <mergeCell ref="T58:V58"/>
    <mergeCell ref="B59:G59"/>
    <mergeCell ref="H59:J59"/>
    <mergeCell ref="K59:M59"/>
    <mergeCell ref="N59:P59"/>
    <mergeCell ref="Q59:S59"/>
    <mergeCell ref="T59:V59"/>
    <mergeCell ref="B60:D60"/>
    <mergeCell ref="E60:J60"/>
    <mergeCell ref="K60:M60"/>
    <mergeCell ref="N60:P60"/>
    <mergeCell ref="Q60:S60"/>
    <mergeCell ref="T60:V60"/>
    <mergeCell ref="P61:V61"/>
    <mergeCell ref="A62:B62"/>
    <mergeCell ref="D62:V62"/>
    <mergeCell ref="P63:V63"/>
    <mergeCell ref="A64:B64"/>
    <mergeCell ref="D64:V64"/>
    <mergeCell ref="P65:V65"/>
    <mergeCell ref="A66:B66"/>
    <mergeCell ref="D66:V66"/>
    <mergeCell ref="B67:D67"/>
    <mergeCell ref="E67:J67"/>
    <mergeCell ref="K67:M67"/>
    <mergeCell ref="N67:P67"/>
    <mergeCell ref="Q67:S67"/>
    <mergeCell ref="T67:V67"/>
    <mergeCell ref="B68:G68"/>
    <mergeCell ref="H68:J68"/>
    <mergeCell ref="K68:M68"/>
    <mergeCell ref="N68:P68"/>
    <mergeCell ref="Q68:S68"/>
    <mergeCell ref="T68:V68"/>
    <mergeCell ref="B69:D69"/>
    <mergeCell ref="E69:J69"/>
    <mergeCell ref="K69:M69"/>
    <mergeCell ref="N69:P69"/>
    <mergeCell ref="Q69:S69"/>
    <mergeCell ref="T69:V69"/>
    <mergeCell ref="P70:V70"/>
    <mergeCell ref="A71:B71"/>
    <mergeCell ref="D71:V71"/>
    <mergeCell ref="B72:D72"/>
    <mergeCell ref="E72:J72"/>
    <mergeCell ref="K72:M72"/>
    <mergeCell ref="N72:P72"/>
    <mergeCell ref="Q72:S72"/>
    <mergeCell ref="T72:V72"/>
    <mergeCell ref="B73:G73"/>
    <mergeCell ref="H73:J73"/>
    <mergeCell ref="K73:M73"/>
    <mergeCell ref="N73:P73"/>
    <mergeCell ref="Q73:S73"/>
    <mergeCell ref="T73:V73"/>
    <mergeCell ref="B74:G74"/>
    <mergeCell ref="H74:J74"/>
    <mergeCell ref="K74:M74"/>
    <mergeCell ref="N74:P74"/>
    <mergeCell ref="Q74:S74"/>
    <mergeCell ref="T74:V74"/>
    <mergeCell ref="B75:D75"/>
    <mergeCell ref="E75:J75"/>
    <mergeCell ref="K75:M75"/>
    <mergeCell ref="N75:P75"/>
    <mergeCell ref="Q75:S75"/>
    <mergeCell ref="T75:V75"/>
    <mergeCell ref="P76:V76"/>
    <mergeCell ref="A77:B77"/>
    <mergeCell ref="D77:V77"/>
    <mergeCell ref="B78:D78"/>
    <mergeCell ref="E78:J78"/>
    <mergeCell ref="K78:M78"/>
    <mergeCell ref="N78:P78"/>
    <mergeCell ref="Q78:S78"/>
    <mergeCell ref="T78:V78"/>
    <mergeCell ref="B79:G79"/>
    <mergeCell ref="H79:J79"/>
    <mergeCell ref="K79:M79"/>
    <mergeCell ref="N79:P79"/>
    <mergeCell ref="Q79:S79"/>
    <mergeCell ref="T79:V79"/>
    <mergeCell ref="B80:G80"/>
    <mergeCell ref="H80:J80"/>
    <mergeCell ref="K80:M80"/>
    <mergeCell ref="N80:P80"/>
    <mergeCell ref="Q80:S80"/>
    <mergeCell ref="T80:V80"/>
    <mergeCell ref="B81:G81"/>
    <mergeCell ref="H81:J81"/>
    <mergeCell ref="K81:M81"/>
    <mergeCell ref="N81:P81"/>
    <mergeCell ref="Q81:S81"/>
    <mergeCell ref="T81:V81"/>
    <mergeCell ref="B82:G82"/>
    <mergeCell ref="H82:J82"/>
    <mergeCell ref="K82:M82"/>
    <mergeCell ref="N82:P82"/>
    <mergeCell ref="Q82:S82"/>
    <mergeCell ref="T82:V82"/>
    <mergeCell ref="B83:G83"/>
    <mergeCell ref="H83:J83"/>
    <mergeCell ref="K83:M83"/>
    <mergeCell ref="N83:P83"/>
    <mergeCell ref="Q83:S83"/>
    <mergeCell ref="T83:V83"/>
    <mergeCell ref="B84:G84"/>
    <mergeCell ref="H84:J84"/>
    <mergeCell ref="K84:M84"/>
    <mergeCell ref="N84:P84"/>
    <mergeCell ref="Q84:S84"/>
    <mergeCell ref="T84:V84"/>
    <mergeCell ref="B85:G85"/>
    <mergeCell ref="H85:J85"/>
    <mergeCell ref="K85:M85"/>
    <mergeCell ref="N85:P85"/>
    <mergeCell ref="Q85:S85"/>
    <mergeCell ref="T85:V85"/>
    <mergeCell ref="B86:G86"/>
    <mergeCell ref="H86:J86"/>
    <mergeCell ref="K86:M86"/>
    <mergeCell ref="N86:P86"/>
    <mergeCell ref="Q86:S86"/>
    <mergeCell ref="T86:V86"/>
    <mergeCell ref="B87:D87"/>
    <mergeCell ref="E87:J87"/>
    <mergeCell ref="K87:M87"/>
    <mergeCell ref="N87:P87"/>
    <mergeCell ref="Q87:S87"/>
    <mergeCell ref="T87:V87"/>
    <mergeCell ref="P88:V88"/>
    <mergeCell ref="A89:B89"/>
    <mergeCell ref="D89:V89"/>
    <mergeCell ref="B90:D90"/>
    <mergeCell ref="E90:J90"/>
    <mergeCell ref="K90:M90"/>
    <mergeCell ref="N90:P90"/>
    <mergeCell ref="Q90:S90"/>
    <mergeCell ref="T90:V90"/>
    <mergeCell ref="B91:G91"/>
    <mergeCell ref="H91:J91"/>
    <mergeCell ref="K91:M91"/>
    <mergeCell ref="N91:P91"/>
    <mergeCell ref="Q91:S91"/>
    <mergeCell ref="T91:V91"/>
    <mergeCell ref="B92:D92"/>
    <mergeCell ref="E92:J92"/>
    <mergeCell ref="K92:M92"/>
    <mergeCell ref="N92:P92"/>
    <mergeCell ref="Q92:S92"/>
    <mergeCell ref="T92:V92"/>
    <mergeCell ref="P93:V93"/>
    <mergeCell ref="A94:B94"/>
    <mergeCell ref="D94:V94"/>
    <mergeCell ref="B95:D95"/>
    <mergeCell ref="E95:J95"/>
    <mergeCell ref="K95:M95"/>
    <mergeCell ref="N95:P95"/>
    <mergeCell ref="Q95:S95"/>
    <mergeCell ref="T95:V95"/>
    <mergeCell ref="B96:G96"/>
    <mergeCell ref="H96:J96"/>
    <mergeCell ref="K96:M96"/>
    <mergeCell ref="N96:P96"/>
    <mergeCell ref="Q96:S96"/>
    <mergeCell ref="T96:V96"/>
    <mergeCell ref="B97:D97"/>
    <mergeCell ref="E97:J97"/>
    <mergeCell ref="K97:M97"/>
    <mergeCell ref="N97:P97"/>
    <mergeCell ref="Q97:S97"/>
    <mergeCell ref="T97:V97"/>
    <mergeCell ref="P98:V98"/>
    <mergeCell ref="A99:S99"/>
    <mergeCell ref="T99:W99"/>
    <mergeCell ref="A100:W100"/>
    <mergeCell ref="A101:B101"/>
    <mergeCell ref="D101:S101"/>
    <mergeCell ref="T101:W101"/>
    <mergeCell ref="A102:B102"/>
    <mergeCell ref="D102:V102"/>
    <mergeCell ref="P103:V103"/>
    <mergeCell ref="A104:B104"/>
    <mergeCell ref="D104:V104"/>
    <mergeCell ref="P105:V105"/>
    <mergeCell ref="A106:B106"/>
    <mergeCell ref="D106:V106"/>
    <mergeCell ref="P107:V107"/>
    <mergeCell ref="A108:B108"/>
    <mergeCell ref="D108:V108"/>
    <mergeCell ref="P109:V109"/>
    <mergeCell ref="A110:B110"/>
    <mergeCell ref="D110:V110"/>
    <mergeCell ref="P111:V111"/>
    <mergeCell ref="A112:B112"/>
    <mergeCell ref="D112:V112"/>
    <mergeCell ref="P113:V113"/>
    <mergeCell ref="A114:B114"/>
    <mergeCell ref="D114:V114"/>
    <mergeCell ref="P115:V115"/>
    <mergeCell ref="A116:B116"/>
    <mergeCell ref="D116:V116"/>
    <mergeCell ref="P117:V117"/>
    <mergeCell ref="A118:B118"/>
    <mergeCell ref="D118:V118"/>
    <mergeCell ref="P119:V119"/>
    <mergeCell ref="A120:B120"/>
    <mergeCell ref="D120:V120"/>
    <mergeCell ref="P121:V121"/>
    <mergeCell ref="A122:B122"/>
    <mergeCell ref="D122:V122"/>
    <mergeCell ref="P123:V123"/>
    <mergeCell ref="A124:B124"/>
    <mergeCell ref="D124:V124"/>
    <mergeCell ref="P125:V125"/>
    <mergeCell ref="A126:B126"/>
    <mergeCell ref="D126:V126"/>
    <mergeCell ref="P127:V127"/>
    <mergeCell ref="A128:B128"/>
    <mergeCell ref="D128:V128"/>
    <mergeCell ref="P129:V129"/>
    <mergeCell ref="A130:B130"/>
    <mergeCell ref="D130:V130"/>
    <mergeCell ref="P131:V131"/>
    <mergeCell ref="A132:B132"/>
    <mergeCell ref="D132:V132"/>
    <mergeCell ref="P133:V133"/>
    <mergeCell ref="A134:B134"/>
    <mergeCell ref="D134:V134"/>
    <mergeCell ref="P135:V135"/>
    <mergeCell ref="A136:B136"/>
    <mergeCell ref="D136:V136"/>
    <mergeCell ref="P137:V137"/>
    <mergeCell ref="A138:B138"/>
    <mergeCell ref="D138:V138"/>
    <mergeCell ref="P139:V139"/>
    <mergeCell ref="A140:B140"/>
    <mergeCell ref="D140:V140"/>
    <mergeCell ref="P141:V141"/>
    <mergeCell ref="A142:B142"/>
    <mergeCell ref="D142:V142"/>
    <mergeCell ref="P143:V143"/>
    <mergeCell ref="A144:B144"/>
    <mergeCell ref="D144:V144"/>
    <mergeCell ref="P145:V145"/>
    <mergeCell ref="A146:B146"/>
    <mergeCell ref="D146:V146"/>
    <mergeCell ref="P147:V147"/>
    <mergeCell ref="A148:B148"/>
    <mergeCell ref="D148:V148"/>
    <mergeCell ref="P149:V149"/>
    <mergeCell ref="A150:B150"/>
    <mergeCell ref="D150:V150"/>
    <mergeCell ref="P151:V151"/>
    <mergeCell ref="A152:B152"/>
    <mergeCell ref="D152:V152"/>
    <mergeCell ref="P153:V153"/>
    <mergeCell ref="A154:B154"/>
    <mergeCell ref="D154:V154"/>
    <mergeCell ref="P155:V155"/>
    <mergeCell ref="A156:B156"/>
    <mergeCell ref="D156:V156"/>
    <mergeCell ref="P157:V157"/>
    <mergeCell ref="A158:B158"/>
    <mergeCell ref="D158:V158"/>
    <mergeCell ref="P159:V159"/>
    <mergeCell ref="A160:B160"/>
    <mergeCell ref="D160:V160"/>
    <mergeCell ref="B161:D161"/>
    <mergeCell ref="E161:J161"/>
    <mergeCell ref="K161:M161"/>
    <mergeCell ref="N161:P161"/>
    <mergeCell ref="Q161:S161"/>
    <mergeCell ref="T161:V161"/>
    <mergeCell ref="B162:G162"/>
    <mergeCell ref="H162:J162"/>
    <mergeCell ref="K162:M162"/>
    <mergeCell ref="N162:P162"/>
    <mergeCell ref="Q162:S162"/>
    <mergeCell ref="T162:V162"/>
    <mergeCell ref="B163:D163"/>
    <mergeCell ref="E163:J163"/>
    <mergeCell ref="K163:M163"/>
    <mergeCell ref="N163:P163"/>
    <mergeCell ref="Q163:S163"/>
    <mergeCell ref="T163:V163"/>
    <mergeCell ref="P164:V164"/>
    <mergeCell ref="A165:B165"/>
    <mergeCell ref="D165:V165"/>
    <mergeCell ref="B166:D166"/>
    <mergeCell ref="E166:J166"/>
    <mergeCell ref="K166:M166"/>
    <mergeCell ref="N166:P166"/>
    <mergeCell ref="Q166:S166"/>
    <mergeCell ref="T166:V166"/>
    <mergeCell ref="B167:G167"/>
    <mergeCell ref="H167:J167"/>
    <mergeCell ref="K167:M167"/>
    <mergeCell ref="N167:P167"/>
    <mergeCell ref="Q167:S167"/>
    <mergeCell ref="T167:V167"/>
    <mergeCell ref="B168:D168"/>
    <mergeCell ref="E168:J168"/>
    <mergeCell ref="K168:M168"/>
    <mergeCell ref="N168:P168"/>
    <mergeCell ref="Q168:S168"/>
    <mergeCell ref="T168:V168"/>
    <mergeCell ref="P169:V169"/>
    <mergeCell ref="A170:B170"/>
    <mergeCell ref="D170:V170"/>
    <mergeCell ref="B171:D171"/>
    <mergeCell ref="E171:J171"/>
    <mergeCell ref="K171:M171"/>
    <mergeCell ref="N171:P171"/>
    <mergeCell ref="Q171:S171"/>
    <mergeCell ref="T171:V171"/>
    <mergeCell ref="B172:G172"/>
    <mergeCell ref="H172:J172"/>
    <mergeCell ref="K172:M172"/>
    <mergeCell ref="N172:P172"/>
    <mergeCell ref="Q172:S172"/>
    <mergeCell ref="T172:V172"/>
    <mergeCell ref="B173:G173"/>
    <mergeCell ref="H173:J173"/>
    <mergeCell ref="K173:M173"/>
    <mergeCell ref="N173:P173"/>
    <mergeCell ref="Q173:S173"/>
    <mergeCell ref="T173:V173"/>
    <mergeCell ref="B174:G174"/>
    <mergeCell ref="H174:J174"/>
    <mergeCell ref="K174:M174"/>
    <mergeCell ref="N174:P174"/>
    <mergeCell ref="Q174:S174"/>
    <mergeCell ref="T174:V174"/>
    <mergeCell ref="B175:G175"/>
    <mergeCell ref="H175:J175"/>
    <mergeCell ref="K175:M175"/>
    <mergeCell ref="N175:P175"/>
    <mergeCell ref="Q175:S175"/>
    <mergeCell ref="T175:V175"/>
    <mergeCell ref="B176:G176"/>
    <mergeCell ref="H176:J176"/>
    <mergeCell ref="K176:M176"/>
    <mergeCell ref="N176:P176"/>
    <mergeCell ref="Q176:S176"/>
    <mergeCell ref="T176:V176"/>
    <mergeCell ref="B177:D177"/>
    <mergeCell ref="E177:J177"/>
    <mergeCell ref="K177:M177"/>
    <mergeCell ref="N177:P177"/>
    <mergeCell ref="Q177:S177"/>
    <mergeCell ref="T177:V177"/>
    <mergeCell ref="P178:V178"/>
    <mergeCell ref="A179:B179"/>
    <mergeCell ref="D179:V179"/>
    <mergeCell ref="B180:D180"/>
    <mergeCell ref="E180:J180"/>
    <mergeCell ref="K180:M180"/>
    <mergeCell ref="N180:P180"/>
    <mergeCell ref="Q180:S180"/>
    <mergeCell ref="T180:V180"/>
    <mergeCell ref="B181:G181"/>
    <mergeCell ref="H181:J181"/>
    <mergeCell ref="K181:M181"/>
    <mergeCell ref="N181:P181"/>
    <mergeCell ref="Q181:S181"/>
    <mergeCell ref="T181:V181"/>
    <mergeCell ref="B182:G182"/>
    <mergeCell ref="H182:J182"/>
    <mergeCell ref="K182:M182"/>
    <mergeCell ref="N182:P182"/>
    <mergeCell ref="Q182:S182"/>
    <mergeCell ref="T182:V182"/>
    <mergeCell ref="B183:G183"/>
    <mergeCell ref="H183:J183"/>
    <mergeCell ref="K183:M183"/>
    <mergeCell ref="N183:P183"/>
    <mergeCell ref="Q183:S183"/>
    <mergeCell ref="T183:V183"/>
    <mergeCell ref="B184:G184"/>
    <mergeCell ref="H184:J184"/>
    <mergeCell ref="K184:M184"/>
    <mergeCell ref="N184:P184"/>
    <mergeCell ref="Q184:S184"/>
    <mergeCell ref="T184:V184"/>
    <mergeCell ref="B185:G185"/>
    <mergeCell ref="H185:J185"/>
    <mergeCell ref="K185:M185"/>
    <mergeCell ref="N185:P185"/>
    <mergeCell ref="Q185:S185"/>
    <mergeCell ref="T185:V185"/>
    <mergeCell ref="B186:D186"/>
    <mergeCell ref="E186:J186"/>
    <mergeCell ref="K186:M186"/>
    <mergeCell ref="N186:P186"/>
    <mergeCell ref="Q186:S186"/>
    <mergeCell ref="T186:V186"/>
    <mergeCell ref="P187:V187"/>
    <mergeCell ref="A188:B188"/>
    <mergeCell ref="D188:V188"/>
    <mergeCell ref="B189:D189"/>
    <mergeCell ref="E189:J189"/>
    <mergeCell ref="K189:M189"/>
    <mergeCell ref="N189:P189"/>
    <mergeCell ref="Q189:S189"/>
    <mergeCell ref="T189:V189"/>
    <mergeCell ref="B190:G190"/>
    <mergeCell ref="H190:J190"/>
    <mergeCell ref="K190:M190"/>
    <mergeCell ref="N190:P190"/>
    <mergeCell ref="Q190:S190"/>
    <mergeCell ref="T190:V190"/>
    <mergeCell ref="B191:D191"/>
    <mergeCell ref="E191:J191"/>
    <mergeCell ref="K191:M191"/>
    <mergeCell ref="N191:P191"/>
    <mergeCell ref="Q191:S191"/>
    <mergeCell ref="T191:V191"/>
    <mergeCell ref="P192:V192"/>
    <mergeCell ref="A193:B193"/>
    <mergeCell ref="D193:V193"/>
    <mergeCell ref="B194:D194"/>
    <mergeCell ref="E194:J194"/>
    <mergeCell ref="K194:M194"/>
    <mergeCell ref="N194:P194"/>
    <mergeCell ref="Q194:S194"/>
    <mergeCell ref="T194:V194"/>
    <mergeCell ref="B195:G195"/>
    <mergeCell ref="H195:J195"/>
    <mergeCell ref="K195:M195"/>
    <mergeCell ref="N195:P195"/>
    <mergeCell ref="Q195:S195"/>
    <mergeCell ref="T195:V195"/>
    <mergeCell ref="B196:G196"/>
    <mergeCell ref="H196:J196"/>
    <mergeCell ref="K196:M196"/>
    <mergeCell ref="N196:P196"/>
    <mergeCell ref="Q196:S196"/>
    <mergeCell ref="T196:V196"/>
    <mergeCell ref="B197:G197"/>
    <mergeCell ref="H197:J197"/>
    <mergeCell ref="K197:M197"/>
    <mergeCell ref="N197:P197"/>
    <mergeCell ref="Q197:S197"/>
    <mergeCell ref="T197:V197"/>
    <mergeCell ref="B198:D198"/>
    <mergeCell ref="E198:J198"/>
    <mergeCell ref="K198:M198"/>
    <mergeCell ref="N198:P198"/>
    <mergeCell ref="Q198:S198"/>
    <mergeCell ref="T198:V198"/>
    <mergeCell ref="P199:V199"/>
    <mergeCell ref="A200:B200"/>
    <mergeCell ref="D200:V200"/>
    <mergeCell ref="B201:D201"/>
    <mergeCell ref="E201:J201"/>
    <mergeCell ref="K201:M201"/>
    <mergeCell ref="N201:P201"/>
    <mergeCell ref="Q201:S201"/>
    <mergeCell ref="T201:V201"/>
    <mergeCell ref="B202:G202"/>
    <mergeCell ref="H202:J202"/>
    <mergeCell ref="K202:M202"/>
    <mergeCell ref="N202:P202"/>
    <mergeCell ref="Q202:S202"/>
    <mergeCell ref="T202:V202"/>
    <mergeCell ref="B203:G203"/>
    <mergeCell ref="H203:J203"/>
    <mergeCell ref="K203:M203"/>
    <mergeCell ref="N203:P203"/>
    <mergeCell ref="Q203:S203"/>
    <mergeCell ref="T203:V203"/>
    <mergeCell ref="B204:G204"/>
    <mergeCell ref="H204:J204"/>
    <mergeCell ref="K204:M204"/>
    <mergeCell ref="N204:P204"/>
    <mergeCell ref="Q204:S204"/>
    <mergeCell ref="T204:V204"/>
    <mergeCell ref="B205:D205"/>
    <mergeCell ref="E205:J205"/>
    <mergeCell ref="K205:M205"/>
    <mergeCell ref="N205:P205"/>
    <mergeCell ref="Q205:S205"/>
    <mergeCell ref="T205:V205"/>
    <mergeCell ref="P206:V206"/>
    <mergeCell ref="A207:B207"/>
    <mergeCell ref="D207:V207"/>
    <mergeCell ref="P208:V208"/>
    <mergeCell ref="A209:B209"/>
    <mergeCell ref="D209:V209"/>
    <mergeCell ref="P210:V210"/>
    <mergeCell ref="A211:B211"/>
    <mergeCell ref="D211:V211"/>
    <mergeCell ref="P212:V212"/>
    <mergeCell ref="A213:B213"/>
    <mergeCell ref="D213:V213"/>
    <mergeCell ref="P214:V214"/>
    <mergeCell ref="A215:B215"/>
    <mergeCell ref="D215:V215"/>
    <mergeCell ref="P216:V216"/>
    <mergeCell ref="A217:B217"/>
    <mergeCell ref="D217:V217"/>
    <mergeCell ref="P218:V218"/>
    <mergeCell ref="A219:B219"/>
    <mergeCell ref="D219:V219"/>
    <mergeCell ref="P220:V220"/>
    <mergeCell ref="A221:B221"/>
    <mergeCell ref="D221:V221"/>
    <mergeCell ref="P222:V222"/>
    <mergeCell ref="A223:B223"/>
    <mergeCell ref="D223:V223"/>
    <mergeCell ref="P224:V224"/>
    <mergeCell ref="A225:B225"/>
    <mergeCell ref="D225:V225"/>
    <mergeCell ref="P226:V226"/>
    <mergeCell ref="A227:B227"/>
    <mergeCell ref="D227:V227"/>
    <mergeCell ref="P228:V228"/>
    <mergeCell ref="A229:B229"/>
    <mergeCell ref="D229:V229"/>
    <mergeCell ref="P230:V230"/>
    <mergeCell ref="A231:B231"/>
    <mergeCell ref="D231:V231"/>
    <mergeCell ref="P232:V232"/>
    <mergeCell ref="A233:B233"/>
    <mergeCell ref="D233:V233"/>
    <mergeCell ref="P234:V234"/>
    <mergeCell ref="A235:S235"/>
    <mergeCell ref="T235:W235"/>
    <mergeCell ref="A236:W236"/>
    <mergeCell ref="A237:B237"/>
    <mergeCell ref="D237:S237"/>
    <mergeCell ref="T237:W237"/>
    <mergeCell ref="A238:B238"/>
    <mergeCell ref="D238:V238"/>
    <mergeCell ref="P239:V239"/>
    <mergeCell ref="A240:B240"/>
    <mergeCell ref="D240:V240"/>
    <mergeCell ref="P241:V241"/>
    <mergeCell ref="A242:B242"/>
    <mergeCell ref="D242:V242"/>
    <mergeCell ref="P243:V243"/>
    <mergeCell ref="A244:B244"/>
    <mergeCell ref="D244:V244"/>
    <mergeCell ref="P245:V245"/>
    <mergeCell ref="A246:B246"/>
    <mergeCell ref="D246:V246"/>
    <mergeCell ref="P247:V247"/>
    <mergeCell ref="A248:B248"/>
    <mergeCell ref="D248:V248"/>
    <mergeCell ref="P249:V249"/>
    <mergeCell ref="A250:B250"/>
    <mergeCell ref="D250:V250"/>
    <mergeCell ref="P251:V251"/>
    <mergeCell ref="A252:B252"/>
    <mergeCell ref="D252:V252"/>
    <mergeCell ref="P253:V253"/>
    <mergeCell ref="A254:B254"/>
    <mergeCell ref="D254:V254"/>
    <mergeCell ref="B255:D255"/>
    <mergeCell ref="E255:J255"/>
    <mergeCell ref="K255:M255"/>
    <mergeCell ref="N255:P255"/>
    <mergeCell ref="Q255:S255"/>
    <mergeCell ref="T255:V255"/>
    <mergeCell ref="B256:G256"/>
    <mergeCell ref="H256:J256"/>
    <mergeCell ref="K256:M256"/>
    <mergeCell ref="N256:P256"/>
    <mergeCell ref="Q256:S256"/>
    <mergeCell ref="T256:V256"/>
    <mergeCell ref="B257:G257"/>
    <mergeCell ref="H257:J257"/>
    <mergeCell ref="K257:M257"/>
    <mergeCell ref="N257:P257"/>
    <mergeCell ref="Q257:S257"/>
    <mergeCell ref="T257:V257"/>
    <mergeCell ref="B258:D258"/>
    <mergeCell ref="E258:J258"/>
    <mergeCell ref="K258:M258"/>
    <mergeCell ref="N258:P258"/>
    <mergeCell ref="Q258:S258"/>
    <mergeCell ref="T258:V258"/>
    <mergeCell ref="P259:V259"/>
    <mergeCell ref="A260:B260"/>
    <mergeCell ref="D260:V260"/>
    <mergeCell ref="B261:D261"/>
    <mergeCell ref="E261:J261"/>
    <mergeCell ref="K261:M261"/>
    <mergeCell ref="N261:P261"/>
    <mergeCell ref="Q261:S261"/>
    <mergeCell ref="T261:V261"/>
    <mergeCell ref="B262:G262"/>
    <mergeCell ref="H262:J262"/>
    <mergeCell ref="K262:M262"/>
    <mergeCell ref="N262:P262"/>
    <mergeCell ref="Q262:S262"/>
    <mergeCell ref="T262:V262"/>
    <mergeCell ref="B263:D263"/>
    <mergeCell ref="E263:J263"/>
    <mergeCell ref="K263:M263"/>
    <mergeCell ref="N263:P263"/>
    <mergeCell ref="Q263:S263"/>
    <mergeCell ref="T263:V263"/>
    <mergeCell ref="P264:V264"/>
    <mergeCell ref="A265:B265"/>
    <mergeCell ref="D265:V265"/>
    <mergeCell ref="B266:D266"/>
    <mergeCell ref="E266:J266"/>
    <mergeCell ref="K266:M266"/>
    <mergeCell ref="N266:P266"/>
    <mergeCell ref="Q266:S266"/>
    <mergeCell ref="T266:V266"/>
    <mergeCell ref="B267:G267"/>
    <mergeCell ref="H267:J267"/>
    <mergeCell ref="K267:M267"/>
    <mergeCell ref="N267:P267"/>
    <mergeCell ref="Q267:S267"/>
    <mergeCell ref="T267:V267"/>
    <mergeCell ref="B268:D268"/>
    <mergeCell ref="E268:J268"/>
    <mergeCell ref="K268:M268"/>
    <mergeCell ref="N268:P268"/>
    <mergeCell ref="Q268:S268"/>
    <mergeCell ref="T268:V268"/>
    <mergeCell ref="P269:V269"/>
    <mergeCell ref="A270:B270"/>
    <mergeCell ref="D270:V270"/>
    <mergeCell ref="B271:D271"/>
    <mergeCell ref="E271:J271"/>
    <mergeCell ref="K271:M271"/>
    <mergeCell ref="N271:P271"/>
    <mergeCell ref="Q271:S271"/>
    <mergeCell ref="T271:V271"/>
    <mergeCell ref="B272:G272"/>
    <mergeCell ref="H272:J272"/>
    <mergeCell ref="K272:M272"/>
    <mergeCell ref="N272:P272"/>
    <mergeCell ref="Q272:S272"/>
    <mergeCell ref="T272:V272"/>
    <mergeCell ref="B273:D273"/>
    <mergeCell ref="E273:J273"/>
    <mergeCell ref="K273:M273"/>
    <mergeCell ref="N273:P273"/>
    <mergeCell ref="Q273:S273"/>
    <mergeCell ref="T273:V273"/>
    <mergeCell ref="P274:V274"/>
    <mergeCell ref="A275:B275"/>
    <mergeCell ref="D275:V275"/>
    <mergeCell ref="B276:D276"/>
    <mergeCell ref="E276:J276"/>
    <mergeCell ref="K276:M276"/>
    <mergeCell ref="N276:P276"/>
    <mergeCell ref="Q276:S276"/>
    <mergeCell ref="T276:V276"/>
    <mergeCell ref="B277:G277"/>
    <mergeCell ref="H277:J277"/>
    <mergeCell ref="K277:M277"/>
    <mergeCell ref="N277:P277"/>
    <mergeCell ref="Q277:S277"/>
    <mergeCell ref="T277:V277"/>
    <mergeCell ref="B278:D278"/>
    <mergeCell ref="E278:J278"/>
    <mergeCell ref="K278:M278"/>
    <mergeCell ref="N278:P278"/>
    <mergeCell ref="Q278:S278"/>
    <mergeCell ref="T278:V278"/>
    <mergeCell ref="P279:V279"/>
    <mergeCell ref="A280:B280"/>
    <mergeCell ref="D280:V280"/>
    <mergeCell ref="P281:V281"/>
    <mergeCell ref="A282:B282"/>
    <mergeCell ref="D282:V282"/>
    <mergeCell ref="P283:V283"/>
    <mergeCell ref="A284:B284"/>
    <mergeCell ref="D284:V284"/>
    <mergeCell ref="P285:V285"/>
    <mergeCell ref="A286:B286"/>
    <mergeCell ref="D286:V286"/>
    <mergeCell ref="P287:V287"/>
    <mergeCell ref="A288:S288"/>
    <mergeCell ref="T288:W288"/>
    <mergeCell ref="A289:W289"/>
    <mergeCell ref="A290:B290"/>
    <mergeCell ref="D290:S290"/>
    <mergeCell ref="T290:W290"/>
    <mergeCell ref="A291:B291"/>
    <mergeCell ref="D291:V291"/>
    <mergeCell ref="B292:D292"/>
    <mergeCell ref="E292:J292"/>
    <mergeCell ref="K292:M292"/>
    <mergeCell ref="N292:P292"/>
    <mergeCell ref="Q292:S292"/>
    <mergeCell ref="T292:V292"/>
    <mergeCell ref="B293:G293"/>
    <mergeCell ref="H293:J293"/>
    <mergeCell ref="K293:M293"/>
    <mergeCell ref="N293:P293"/>
    <mergeCell ref="Q293:S293"/>
    <mergeCell ref="T293:V293"/>
    <mergeCell ref="B294:G294"/>
    <mergeCell ref="H294:J294"/>
    <mergeCell ref="K294:M294"/>
    <mergeCell ref="N294:P294"/>
    <mergeCell ref="Q294:S294"/>
    <mergeCell ref="T294:V294"/>
    <mergeCell ref="B295:G295"/>
    <mergeCell ref="H295:J295"/>
    <mergeCell ref="K295:M295"/>
    <mergeCell ref="N295:P295"/>
    <mergeCell ref="Q295:S295"/>
    <mergeCell ref="T295:V295"/>
    <mergeCell ref="B296:G296"/>
    <mergeCell ref="H296:J296"/>
    <mergeCell ref="K296:M296"/>
    <mergeCell ref="N296:P296"/>
    <mergeCell ref="Q296:S296"/>
    <mergeCell ref="T296:V296"/>
    <mergeCell ref="B297:G297"/>
    <mergeCell ref="H297:J297"/>
    <mergeCell ref="K297:M297"/>
    <mergeCell ref="N297:P297"/>
    <mergeCell ref="Q297:S297"/>
    <mergeCell ref="T297:V297"/>
    <mergeCell ref="B298:G298"/>
    <mergeCell ref="H298:J298"/>
    <mergeCell ref="K298:M298"/>
    <mergeCell ref="N298:P298"/>
    <mergeCell ref="Q298:S298"/>
    <mergeCell ref="T298:V298"/>
    <mergeCell ref="B299:G299"/>
    <mergeCell ref="H299:J299"/>
    <mergeCell ref="K299:M299"/>
    <mergeCell ref="N299:P299"/>
    <mergeCell ref="Q299:S299"/>
    <mergeCell ref="T299:V299"/>
    <mergeCell ref="B300:G300"/>
    <mergeCell ref="H300:J300"/>
    <mergeCell ref="K300:M300"/>
    <mergeCell ref="N300:P300"/>
    <mergeCell ref="Q300:S300"/>
    <mergeCell ref="T300:V300"/>
    <mergeCell ref="B301:D301"/>
    <mergeCell ref="E301:J301"/>
    <mergeCell ref="K301:M301"/>
    <mergeCell ref="N301:P301"/>
    <mergeCell ref="Q301:S301"/>
    <mergeCell ref="T301:V301"/>
    <mergeCell ref="P302:V302"/>
    <mergeCell ref="A303:B303"/>
    <mergeCell ref="D303:V303"/>
    <mergeCell ref="B304:D304"/>
    <mergeCell ref="E304:J304"/>
    <mergeCell ref="K304:M304"/>
    <mergeCell ref="N304:P304"/>
    <mergeCell ref="Q304:S304"/>
    <mergeCell ref="T304:V304"/>
    <mergeCell ref="B305:G305"/>
    <mergeCell ref="H305:J305"/>
    <mergeCell ref="K305:M305"/>
    <mergeCell ref="N305:P305"/>
    <mergeCell ref="Q305:S305"/>
    <mergeCell ref="T305:V305"/>
    <mergeCell ref="B306:G306"/>
    <mergeCell ref="H306:J306"/>
    <mergeCell ref="K306:M306"/>
    <mergeCell ref="N306:P306"/>
    <mergeCell ref="Q306:S306"/>
    <mergeCell ref="T306:V306"/>
    <mergeCell ref="B307:G307"/>
    <mergeCell ref="H307:J307"/>
    <mergeCell ref="K307:M307"/>
    <mergeCell ref="N307:P307"/>
    <mergeCell ref="Q307:S307"/>
    <mergeCell ref="T307:V307"/>
    <mergeCell ref="B308:G308"/>
    <mergeCell ref="H308:J308"/>
    <mergeCell ref="K308:M308"/>
    <mergeCell ref="N308:P308"/>
    <mergeCell ref="Q308:S308"/>
    <mergeCell ref="T308:V308"/>
    <mergeCell ref="B309:G309"/>
    <mergeCell ref="H309:J309"/>
    <mergeCell ref="K309:M309"/>
    <mergeCell ref="N309:P309"/>
    <mergeCell ref="Q309:S309"/>
    <mergeCell ref="T309:V309"/>
    <mergeCell ref="B310:G310"/>
    <mergeCell ref="H310:J310"/>
    <mergeCell ref="K310:M310"/>
    <mergeCell ref="N310:P310"/>
    <mergeCell ref="Q310:S310"/>
    <mergeCell ref="T310:V310"/>
    <mergeCell ref="B311:G311"/>
    <mergeCell ref="H311:J311"/>
    <mergeCell ref="K311:M311"/>
    <mergeCell ref="N311:P311"/>
    <mergeCell ref="Q311:S311"/>
    <mergeCell ref="T311:V311"/>
    <mergeCell ref="B312:G312"/>
    <mergeCell ref="H312:J312"/>
    <mergeCell ref="K312:M312"/>
    <mergeCell ref="N312:P312"/>
    <mergeCell ref="Q312:S312"/>
    <mergeCell ref="T312:V312"/>
    <mergeCell ref="B313:D313"/>
    <mergeCell ref="E313:J313"/>
    <mergeCell ref="K313:M313"/>
    <mergeCell ref="N313:P313"/>
    <mergeCell ref="Q313:S313"/>
    <mergeCell ref="T313:V313"/>
    <mergeCell ref="P314:V314"/>
    <mergeCell ref="A315:B315"/>
    <mergeCell ref="D315:V315"/>
    <mergeCell ref="B316:D316"/>
    <mergeCell ref="E316:J316"/>
    <mergeCell ref="K316:M316"/>
    <mergeCell ref="N316:P316"/>
    <mergeCell ref="Q316:S316"/>
    <mergeCell ref="T316:V316"/>
    <mergeCell ref="B317:G317"/>
    <mergeCell ref="H317:J317"/>
    <mergeCell ref="K317:M317"/>
    <mergeCell ref="N317:P317"/>
    <mergeCell ref="Q317:S317"/>
    <mergeCell ref="T317:V317"/>
    <mergeCell ref="B318:G318"/>
    <mergeCell ref="H318:J318"/>
    <mergeCell ref="K318:M318"/>
    <mergeCell ref="N318:P318"/>
    <mergeCell ref="Q318:S318"/>
    <mergeCell ref="T318:V318"/>
    <mergeCell ref="B319:G319"/>
    <mergeCell ref="H319:J319"/>
    <mergeCell ref="K319:M319"/>
    <mergeCell ref="N319:P319"/>
    <mergeCell ref="Q319:S319"/>
    <mergeCell ref="T319:V319"/>
    <mergeCell ref="B320:G320"/>
    <mergeCell ref="H320:J320"/>
    <mergeCell ref="K320:M320"/>
    <mergeCell ref="N320:P320"/>
    <mergeCell ref="Q320:S320"/>
    <mergeCell ref="T320:V320"/>
    <mergeCell ref="B321:G321"/>
    <mergeCell ref="H321:J321"/>
    <mergeCell ref="K321:M321"/>
    <mergeCell ref="N321:P321"/>
    <mergeCell ref="Q321:S321"/>
    <mergeCell ref="T321:V321"/>
    <mergeCell ref="B322:G322"/>
    <mergeCell ref="H322:J322"/>
    <mergeCell ref="K322:M322"/>
    <mergeCell ref="N322:P322"/>
    <mergeCell ref="Q322:S322"/>
    <mergeCell ref="T322:V322"/>
    <mergeCell ref="B323:G323"/>
    <mergeCell ref="H323:J323"/>
    <mergeCell ref="K323:M323"/>
    <mergeCell ref="N323:P323"/>
    <mergeCell ref="Q323:S323"/>
    <mergeCell ref="T323:V323"/>
    <mergeCell ref="B324:G324"/>
    <mergeCell ref="H324:J324"/>
    <mergeCell ref="K324:M324"/>
    <mergeCell ref="N324:P324"/>
    <mergeCell ref="Q324:S324"/>
    <mergeCell ref="T324:V324"/>
    <mergeCell ref="B325:D325"/>
    <mergeCell ref="E325:J325"/>
    <mergeCell ref="K325:M325"/>
    <mergeCell ref="N325:P325"/>
    <mergeCell ref="Q325:S325"/>
    <mergeCell ref="T325:V325"/>
    <mergeCell ref="P326:V326"/>
    <mergeCell ref="A327:B327"/>
    <mergeCell ref="D327:V327"/>
    <mergeCell ref="P328:V328"/>
    <mergeCell ref="A329:B329"/>
    <mergeCell ref="D329:V329"/>
    <mergeCell ref="P330:V330"/>
    <mergeCell ref="A331:B331"/>
    <mergeCell ref="D331:V331"/>
    <mergeCell ref="P332:V332"/>
    <mergeCell ref="A333:B333"/>
    <mergeCell ref="D333:V333"/>
    <mergeCell ref="B334:D334"/>
    <mergeCell ref="E334:J334"/>
    <mergeCell ref="K334:M334"/>
    <mergeCell ref="N334:P334"/>
    <mergeCell ref="Q334:S334"/>
    <mergeCell ref="T334:V334"/>
    <mergeCell ref="B335:G335"/>
    <mergeCell ref="H335:J335"/>
    <mergeCell ref="K335:M335"/>
    <mergeCell ref="N335:P335"/>
    <mergeCell ref="Q335:S335"/>
    <mergeCell ref="T335:V335"/>
    <mergeCell ref="B336:G336"/>
    <mergeCell ref="H336:J336"/>
    <mergeCell ref="K336:M336"/>
    <mergeCell ref="N336:P336"/>
    <mergeCell ref="Q336:S336"/>
    <mergeCell ref="T336:V336"/>
    <mergeCell ref="B337:G337"/>
    <mergeCell ref="H337:J337"/>
    <mergeCell ref="K337:M337"/>
    <mergeCell ref="N337:P337"/>
    <mergeCell ref="Q337:S337"/>
    <mergeCell ref="T337:V337"/>
    <mergeCell ref="B338:G338"/>
    <mergeCell ref="H338:J338"/>
    <mergeCell ref="K338:M338"/>
    <mergeCell ref="N338:P338"/>
    <mergeCell ref="Q338:S338"/>
    <mergeCell ref="T338:V338"/>
    <mergeCell ref="B339:G339"/>
    <mergeCell ref="H339:J339"/>
    <mergeCell ref="K339:M339"/>
    <mergeCell ref="N339:P339"/>
    <mergeCell ref="Q339:S339"/>
    <mergeCell ref="T339:V339"/>
    <mergeCell ref="B340:G340"/>
    <mergeCell ref="H340:J340"/>
    <mergeCell ref="K340:M340"/>
    <mergeCell ref="N340:P340"/>
    <mergeCell ref="Q340:S340"/>
    <mergeCell ref="T340:V340"/>
    <mergeCell ref="B341:G341"/>
    <mergeCell ref="H341:J341"/>
    <mergeCell ref="K341:M341"/>
    <mergeCell ref="N341:P341"/>
    <mergeCell ref="Q341:S341"/>
    <mergeCell ref="T341:V341"/>
    <mergeCell ref="B342:G342"/>
    <mergeCell ref="H342:J342"/>
    <mergeCell ref="K342:M342"/>
    <mergeCell ref="N342:P342"/>
    <mergeCell ref="Q342:S342"/>
    <mergeCell ref="T342:V342"/>
    <mergeCell ref="B343:D343"/>
    <mergeCell ref="E343:J343"/>
    <mergeCell ref="K343:M343"/>
    <mergeCell ref="N343:P343"/>
    <mergeCell ref="Q343:S343"/>
    <mergeCell ref="T343:V343"/>
    <mergeCell ref="P344:V344"/>
    <mergeCell ref="A345:S345"/>
    <mergeCell ref="T345:W345"/>
    <mergeCell ref="A346:W346"/>
    <mergeCell ref="A347:B347"/>
    <mergeCell ref="D347:S347"/>
    <mergeCell ref="T347:W347"/>
    <mergeCell ref="A348:B348"/>
    <mergeCell ref="D348:V348"/>
    <mergeCell ref="P349:V349"/>
    <mergeCell ref="A350:B350"/>
    <mergeCell ref="D350:V350"/>
    <mergeCell ref="P351:V351"/>
    <mergeCell ref="A352:B352"/>
    <mergeCell ref="D352:V352"/>
    <mergeCell ref="P353:V353"/>
    <mergeCell ref="A354:B354"/>
    <mergeCell ref="D354:V354"/>
    <mergeCell ref="P355:V355"/>
    <mergeCell ref="A356:B356"/>
    <mergeCell ref="D356:V356"/>
    <mergeCell ref="B357:D357"/>
    <mergeCell ref="E357:J357"/>
    <mergeCell ref="K357:M357"/>
    <mergeCell ref="N357:P357"/>
    <mergeCell ref="Q357:S357"/>
    <mergeCell ref="T357:V357"/>
    <mergeCell ref="B358:G358"/>
    <mergeCell ref="H358:J358"/>
    <mergeCell ref="K358:M358"/>
    <mergeCell ref="N358:P358"/>
    <mergeCell ref="Q358:S358"/>
    <mergeCell ref="T358:V358"/>
    <mergeCell ref="B359:G359"/>
    <mergeCell ref="H359:J359"/>
    <mergeCell ref="K359:M359"/>
    <mergeCell ref="N359:P359"/>
    <mergeCell ref="Q359:S359"/>
    <mergeCell ref="T359:V359"/>
    <mergeCell ref="B360:D360"/>
    <mergeCell ref="E360:J360"/>
    <mergeCell ref="K360:M360"/>
    <mergeCell ref="N360:P360"/>
    <mergeCell ref="Q360:S360"/>
    <mergeCell ref="T360:V360"/>
    <mergeCell ref="P361:V361"/>
    <mergeCell ref="A362:B362"/>
    <mergeCell ref="D362:V362"/>
    <mergeCell ref="P363:V363"/>
    <mergeCell ref="A364:B364"/>
    <mergeCell ref="D364:V364"/>
    <mergeCell ref="P365:V365"/>
    <mergeCell ref="A366:B366"/>
    <mergeCell ref="D366:V366"/>
    <mergeCell ref="P367:V367"/>
    <mergeCell ref="A368:B368"/>
    <mergeCell ref="D368:V368"/>
    <mergeCell ref="P369:V369"/>
    <mergeCell ref="A370:B370"/>
    <mergeCell ref="D370:V370"/>
    <mergeCell ref="P371:V371"/>
    <mergeCell ref="A372:B372"/>
    <mergeCell ref="D372:V372"/>
    <mergeCell ref="P373:V373"/>
    <mergeCell ref="A374:B374"/>
    <mergeCell ref="D374:V374"/>
    <mergeCell ref="P375:V375"/>
    <mergeCell ref="A376:B376"/>
    <mergeCell ref="D376:V376"/>
    <mergeCell ref="P377:V377"/>
    <mergeCell ref="A378:B378"/>
    <mergeCell ref="D378:V378"/>
    <mergeCell ref="P379:V379"/>
    <mergeCell ref="A380:B380"/>
    <mergeCell ref="D380:V380"/>
    <mergeCell ref="P381:V381"/>
    <mergeCell ref="A382:B382"/>
    <mergeCell ref="D382:V382"/>
    <mergeCell ref="P383:V383"/>
    <mergeCell ref="A384:B384"/>
    <mergeCell ref="D384:V384"/>
    <mergeCell ref="P385:V385"/>
    <mergeCell ref="A386:B386"/>
    <mergeCell ref="D386:V386"/>
    <mergeCell ref="P387:V387"/>
    <mergeCell ref="A388:B388"/>
    <mergeCell ref="D388:V388"/>
    <mergeCell ref="P389:V389"/>
    <mergeCell ref="A390:B390"/>
    <mergeCell ref="D390:V390"/>
    <mergeCell ref="P391:V391"/>
    <mergeCell ref="A392:B392"/>
    <mergeCell ref="D392:V392"/>
    <mergeCell ref="P393:V393"/>
    <mergeCell ref="A394:B394"/>
    <mergeCell ref="D394:V394"/>
    <mergeCell ref="P395:V395"/>
    <mergeCell ref="A396:B396"/>
    <mergeCell ref="D396:V396"/>
    <mergeCell ref="P397:V397"/>
    <mergeCell ref="A398:B398"/>
    <mergeCell ref="D398:V398"/>
    <mergeCell ref="P399:V399"/>
    <mergeCell ref="A400:B400"/>
    <mergeCell ref="D400:V400"/>
    <mergeCell ref="P401:V401"/>
    <mergeCell ref="A402:S402"/>
    <mergeCell ref="T402:W402"/>
    <mergeCell ref="A403:W403"/>
    <mergeCell ref="A404:B404"/>
    <mergeCell ref="D404:S404"/>
    <mergeCell ref="T404:W404"/>
    <mergeCell ref="A405:B405"/>
    <mergeCell ref="D405:V405"/>
    <mergeCell ref="P406:V406"/>
    <mergeCell ref="A407:B407"/>
    <mergeCell ref="D407:V407"/>
    <mergeCell ref="P408:V408"/>
    <mergeCell ref="A409:B409"/>
    <mergeCell ref="D409:V409"/>
    <mergeCell ref="P410:V410"/>
    <mergeCell ref="A411:B411"/>
    <mergeCell ref="D411:V411"/>
    <mergeCell ref="P412:V412"/>
    <mergeCell ref="A413:B413"/>
    <mergeCell ref="D413:V413"/>
    <mergeCell ref="P414:V414"/>
    <mergeCell ref="A415:S415"/>
    <mergeCell ref="T415:W415"/>
    <mergeCell ref="A416:W416"/>
    <mergeCell ref="A417:B417"/>
    <mergeCell ref="D417:S417"/>
    <mergeCell ref="T417:W417"/>
    <mergeCell ref="A418:B418"/>
    <mergeCell ref="D418:V418"/>
    <mergeCell ref="B419:D419"/>
    <mergeCell ref="E419:J419"/>
    <mergeCell ref="K419:M419"/>
    <mergeCell ref="N419:P419"/>
    <mergeCell ref="Q419:S419"/>
    <mergeCell ref="T419:V419"/>
    <mergeCell ref="B420:G420"/>
    <mergeCell ref="H420:J420"/>
    <mergeCell ref="K420:M420"/>
    <mergeCell ref="N420:P420"/>
    <mergeCell ref="Q420:S420"/>
    <mergeCell ref="T420:V420"/>
    <mergeCell ref="B421:G421"/>
    <mergeCell ref="H421:J421"/>
    <mergeCell ref="K421:M421"/>
    <mergeCell ref="N421:P421"/>
    <mergeCell ref="Q421:S421"/>
    <mergeCell ref="T421:V421"/>
    <mergeCell ref="B422:D422"/>
    <mergeCell ref="E422:J422"/>
    <mergeCell ref="K422:M422"/>
    <mergeCell ref="N422:P422"/>
    <mergeCell ref="Q422:S422"/>
    <mergeCell ref="T422:V422"/>
    <mergeCell ref="P423:V423"/>
    <mergeCell ref="A424:B424"/>
    <mergeCell ref="D424:V424"/>
    <mergeCell ref="B425:D425"/>
    <mergeCell ref="E425:J425"/>
    <mergeCell ref="K425:M425"/>
    <mergeCell ref="N425:P425"/>
    <mergeCell ref="Q425:S425"/>
    <mergeCell ref="T425:V425"/>
    <mergeCell ref="B426:G426"/>
    <mergeCell ref="H426:J426"/>
    <mergeCell ref="K426:M426"/>
    <mergeCell ref="N426:P426"/>
    <mergeCell ref="Q426:S426"/>
    <mergeCell ref="T426:V426"/>
    <mergeCell ref="B427:D427"/>
    <mergeCell ref="E427:J427"/>
    <mergeCell ref="K427:M427"/>
    <mergeCell ref="N427:P427"/>
    <mergeCell ref="Q427:S427"/>
    <mergeCell ref="T427:V427"/>
    <mergeCell ref="P428:V428"/>
    <mergeCell ref="A429:B429"/>
    <mergeCell ref="D429:V429"/>
    <mergeCell ref="B430:D430"/>
    <mergeCell ref="E430:J430"/>
    <mergeCell ref="K430:M430"/>
    <mergeCell ref="N430:P430"/>
    <mergeCell ref="Q430:S430"/>
    <mergeCell ref="T430:V430"/>
    <mergeCell ref="B431:G431"/>
    <mergeCell ref="H431:J431"/>
    <mergeCell ref="K431:M431"/>
    <mergeCell ref="N431:P431"/>
    <mergeCell ref="Q431:S431"/>
    <mergeCell ref="T431:V431"/>
    <mergeCell ref="B432:D432"/>
    <mergeCell ref="E432:J432"/>
    <mergeCell ref="K432:M432"/>
    <mergeCell ref="N432:P432"/>
    <mergeCell ref="Q432:S432"/>
    <mergeCell ref="T432:V432"/>
    <mergeCell ref="P433:V433"/>
    <mergeCell ref="A434:B434"/>
    <mergeCell ref="D434:V434"/>
    <mergeCell ref="B435:D435"/>
    <mergeCell ref="E435:J435"/>
    <mergeCell ref="K435:M435"/>
    <mergeCell ref="N435:P435"/>
    <mergeCell ref="Q435:S435"/>
    <mergeCell ref="T435:V435"/>
    <mergeCell ref="B436:G436"/>
    <mergeCell ref="H436:J436"/>
    <mergeCell ref="K436:M436"/>
    <mergeCell ref="N436:P436"/>
    <mergeCell ref="Q436:S436"/>
    <mergeCell ref="T436:V436"/>
    <mergeCell ref="B437:D437"/>
    <mergeCell ref="E437:J437"/>
    <mergeCell ref="K437:M437"/>
    <mergeCell ref="N437:P437"/>
    <mergeCell ref="Q437:S437"/>
    <mergeCell ref="T437:V437"/>
    <mergeCell ref="P438:V438"/>
    <mergeCell ref="A439:B439"/>
    <mergeCell ref="D439:V439"/>
    <mergeCell ref="B440:D440"/>
    <mergeCell ref="E440:J440"/>
    <mergeCell ref="K440:M440"/>
    <mergeCell ref="N440:P440"/>
    <mergeCell ref="Q440:S440"/>
    <mergeCell ref="T440:V440"/>
    <mergeCell ref="B441:G441"/>
    <mergeCell ref="H441:J441"/>
    <mergeCell ref="K441:M441"/>
    <mergeCell ref="N441:P441"/>
    <mergeCell ref="Q441:S441"/>
    <mergeCell ref="T441:V441"/>
    <mergeCell ref="B442:G442"/>
    <mergeCell ref="H442:J442"/>
    <mergeCell ref="K442:M442"/>
    <mergeCell ref="N442:P442"/>
    <mergeCell ref="Q442:S442"/>
    <mergeCell ref="T442:V442"/>
    <mergeCell ref="B443:G443"/>
    <mergeCell ref="H443:J443"/>
    <mergeCell ref="K443:M443"/>
    <mergeCell ref="N443:P443"/>
    <mergeCell ref="Q443:S443"/>
    <mergeCell ref="T443:V443"/>
    <mergeCell ref="B444:G444"/>
    <mergeCell ref="H444:J444"/>
    <mergeCell ref="K444:M444"/>
    <mergeCell ref="N444:P444"/>
    <mergeCell ref="Q444:S444"/>
    <mergeCell ref="T444:V444"/>
    <mergeCell ref="B445:G445"/>
    <mergeCell ref="H445:J445"/>
    <mergeCell ref="K445:M445"/>
    <mergeCell ref="N445:P445"/>
    <mergeCell ref="Q445:S445"/>
    <mergeCell ref="T445:V445"/>
    <mergeCell ref="B446:G446"/>
    <mergeCell ref="H446:J446"/>
    <mergeCell ref="K446:M446"/>
    <mergeCell ref="N446:P446"/>
    <mergeCell ref="Q446:S446"/>
    <mergeCell ref="T446:V446"/>
    <mergeCell ref="B447:G447"/>
    <mergeCell ref="H447:J447"/>
    <mergeCell ref="K447:M447"/>
    <mergeCell ref="N447:P447"/>
    <mergeCell ref="Q447:S447"/>
    <mergeCell ref="T447:V447"/>
    <mergeCell ref="B448:G448"/>
    <mergeCell ref="H448:J448"/>
    <mergeCell ref="K448:M448"/>
    <mergeCell ref="N448:P448"/>
    <mergeCell ref="Q448:S448"/>
    <mergeCell ref="T448:V448"/>
    <mergeCell ref="B449:D449"/>
    <mergeCell ref="E449:J449"/>
    <mergeCell ref="K449:M449"/>
    <mergeCell ref="N449:P449"/>
    <mergeCell ref="Q449:S449"/>
    <mergeCell ref="T449:V449"/>
    <mergeCell ref="P450:V450"/>
    <mergeCell ref="A451:B451"/>
    <mergeCell ref="D451:V451"/>
    <mergeCell ref="B452:D452"/>
    <mergeCell ref="E452:J452"/>
    <mergeCell ref="K452:M452"/>
    <mergeCell ref="N452:P452"/>
    <mergeCell ref="Q452:S452"/>
    <mergeCell ref="T452:V452"/>
    <mergeCell ref="B453:G453"/>
    <mergeCell ref="H453:J453"/>
    <mergeCell ref="K453:M453"/>
    <mergeCell ref="N453:P453"/>
    <mergeCell ref="Q453:S453"/>
    <mergeCell ref="T453:V453"/>
    <mergeCell ref="B454:G454"/>
    <mergeCell ref="H454:J454"/>
    <mergeCell ref="K454:M454"/>
    <mergeCell ref="N454:P454"/>
    <mergeCell ref="Q454:S454"/>
    <mergeCell ref="T454:V454"/>
    <mergeCell ref="B455:G455"/>
    <mergeCell ref="H455:J455"/>
    <mergeCell ref="K455:M455"/>
    <mergeCell ref="N455:P455"/>
    <mergeCell ref="Q455:S455"/>
    <mergeCell ref="T455:V455"/>
    <mergeCell ref="B456:D456"/>
    <mergeCell ref="E456:J456"/>
    <mergeCell ref="K456:M456"/>
    <mergeCell ref="N456:P456"/>
    <mergeCell ref="Q456:S456"/>
    <mergeCell ref="T456:V456"/>
    <mergeCell ref="P457:V457"/>
    <mergeCell ref="A458:B458"/>
    <mergeCell ref="D458:V458"/>
    <mergeCell ref="B459:D459"/>
    <mergeCell ref="E459:J459"/>
    <mergeCell ref="K459:M459"/>
    <mergeCell ref="N459:P459"/>
    <mergeCell ref="Q459:S459"/>
    <mergeCell ref="T459:V459"/>
    <mergeCell ref="B460:G460"/>
    <mergeCell ref="H460:J460"/>
    <mergeCell ref="K460:M460"/>
    <mergeCell ref="N460:P460"/>
    <mergeCell ref="Q460:S460"/>
    <mergeCell ref="T460:V460"/>
    <mergeCell ref="B461:D461"/>
    <mergeCell ref="E461:J461"/>
    <mergeCell ref="K461:M461"/>
    <mergeCell ref="N461:P461"/>
    <mergeCell ref="Q461:S461"/>
    <mergeCell ref="T461:V461"/>
    <mergeCell ref="P462:V462"/>
    <mergeCell ref="A463:S463"/>
    <mergeCell ref="T463:W463"/>
    <mergeCell ref="A464:W464"/>
    <mergeCell ref="A465:B465"/>
    <mergeCell ref="D465:S465"/>
    <mergeCell ref="T465:W465"/>
    <mergeCell ref="A466:B466"/>
    <mergeCell ref="D466:V466"/>
    <mergeCell ref="P467:V467"/>
    <mergeCell ref="A468:B468"/>
    <mergeCell ref="D468:V468"/>
    <mergeCell ref="B469:D469"/>
    <mergeCell ref="E469:J469"/>
    <mergeCell ref="K469:M469"/>
    <mergeCell ref="N469:P469"/>
    <mergeCell ref="Q469:S469"/>
    <mergeCell ref="T469:V469"/>
    <mergeCell ref="B470:G470"/>
    <mergeCell ref="H470:J470"/>
    <mergeCell ref="K470:M470"/>
    <mergeCell ref="N470:P470"/>
    <mergeCell ref="Q470:S470"/>
    <mergeCell ref="T470:V470"/>
    <mergeCell ref="B471:D471"/>
    <mergeCell ref="E471:J471"/>
    <mergeCell ref="K471:M471"/>
    <mergeCell ref="N471:P471"/>
    <mergeCell ref="Q471:S471"/>
    <mergeCell ref="T471:V471"/>
    <mergeCell ref="P472:V472"/>
    <mergeCell ref="A473:B473"/>
    <mergeCell ref="D473:V473"/>
    <mergeCell ref="P474:V474"/>
    <mergeCell ref="A475:B475"/>
    <mergeCell ref="D475:V475"/>
    <mergeCell ref="P476:V476"/>
    <mergeCell ref="A477:B477"/>
    <mergeCell ref="D477:V477"/>
    <mergeCell ref="P478:V478"/>
    <mergeCell ref="A479:B479"/>
    <mergeCell ref="D479:V479"/>
    <mergeCell ref="P480:V480"/>
    <mergeCell ref="A481:B481"/>
    <mergeCell ref="D481:V481"/>
    <mergeCell ref="P482:V482"/>
    <mergeCell ref="A483:B483"/>
    <mergeCell ref="D483:V483"/>
    <mergeCell ref="P484:V484"/>
    <mergeCell ref="A485:B485"/>
    <mergeCell ref="D485:V485"/>
    <mergeCell ref="P486:V486"/>
    <mergeCell ref="A487:B487"/>
    <mergeCell ref="D487:V487"/>
    <mergeCell ref="B488:D488"/>
    <mergeCell ref="E488:J488"/>
    <mergeCell ref="K488:M488"/>
    <mergeCell ref="N488:P488"/>
    <mergeCell ref="Q488:S488"/>
    <mergeCell ref="T488:V488"/>
    <mergeCell ref="B489:G489"/>
    <mergeCell ref="H489:J489"/>
    <mergeCell ref="K489:M489"/>
    <mergeCell ref="N489:P489"/>
    <mergeCell ref="Q489:S489"/>
    <mergeCell ref="T489:V489"/>
    <mergeCell ref="B490:G490"/>
    <mergeCell ref="H490:J490"/>
    <mergeCell ref="K490:M490"/>
    <mergeCell ref="N490:P490"/>
    <mergeCell ref="Q490:S490"/>
    <mergeCell ref="T490:V490"/>
    <mergeCell ref="B491:D491"/>
    <mergeCell ref="E491:J491"/>
    <mergeCell ref="K491:M491"/>
    <mergeCell ref="N491:P491"/>
    <mergeCell ref="Q491:S491"/>
    <mergeCell ref="T491:V491"/>
    <mergeCell ref="P492:V492"/>
    <mergeCell ref="A493:B493"/>
    <mergeCell ref="D493:V493"/>
    <mergeCell ref="B494:D494"/>
    <mergeCell ref="E494:J494"/>
    <mergeCell ref="K494:M494"/>
    <mergeCell ref="N494:P494"/>
    <mergeCell ref="Q494:S494"/>
    <mergeCell ref="T494:V494"/>
    <mergeCell ref="B495:G495"/>
    <mergeCell ref="H495:J495"/>
    <mergeCell ref="K495:M495"/>
    <mergeCell ref="N495:P495"/>
    <mergeCell ref="Q495:S495"/>
    <mergeCell ref="T495:V495"/>
    <mergeCell ref="B496:G496"/>
    <mergeCell ref="H496:J496"/>
    <mergeCell ref="K496:M496"/>
    <mergeCell ref="N496:P496"/>
    <mergeCell ref="Q496:S496"/>
    <mergeCell ref="T496:V496"/>
    <mergeCell ref="B497:D497"/>
    <mergeCell ref="E497:J497"/>
    <mergeCell ref="K497:M497"/>
    <mergeCell ref="N497:P497"/>
    <mergeCell ref="Q497:S497"/>
    <mergeCell ref="T497:V497"/>
    <mergeCell ref="P498:V498"/>
    <mergeCell ref="A499:B499"/>
    <mergeCell ref="D499:V499"/>
    <mergeCell ref="P500:V500"/>
    <mergeCell ref="A502:M502"/>
    <mergeCell ref="N502:V502"/>
    <mergeCell ref="A503:S503"/>
    <mergeCell ref="T503:W503"/>
  </mergeCells>
  <printOptions headings="false" gridLines="false" gridLinesSet="true" horizontalCentered="false" verticalCentered="false"/>
  <pageMargins left="0.620138888888889" right="0.472222222222222" top="0.472222222222222" bottom="0.472222222222222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8" manualBreakCount="8">
    <brk id="27" man="true" max="16383" min="0"/>
    <brk id="99" man="true" max="16383" min="0"/>
    <brk id="235" man="true" max="16383" min="0"/>
    <brk id="288" man="true" max="16383" min="0"/>
    <brk id="345" man="true" max="16383" min="0"/>
    <brk id="402" man="true" max="16383" min="0"/>
    <brk id="415" man="true" max="16383" min="0"/>
    <brk id="463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154"/>
  <sheetViews>
    <sheetView showFormulas="false" showGridLines="true" showRowColHeaders="true" showZeros="true" rightToLeft="false" tabSelected="false" showOutlineSymbols="true" defaultGridColor="true" view="normal" topLeftCell="A4" colorId="64" zoomScale="70" zoomScaleNormal="70" zoomScalePageLayoutView="100" workbookViewId="0">
      <selection pane="topLeft" activeCell="D9" activeCellId="0" sqref="D9"/>
    </sheetView>
  </sheetViews>
  <sheetFormatPr defaultRowHeight="15" zeroHeight="false" outlineLevelRow="0" outlineLevelCol="0"/>
  <cols>
    <col collapsed="false" customWidth="true" hidden="false" outlineLevel="0" max="1" min="1" style="2" width="4.5"/>
    <col collapsed="false" customWidth="true" hidden="false" outlineLevel="0" max="2" min="2" style="2" width="9.8"/>
    <col collapsed="false" customWidth="true" hidden="false" outlineLevel="0" max="3" min="3" style="2" width="13.1"/>
    <col collapsed="false" customWidth="true" hidden="false" outlineLevel="0" max="4" min="4" style="2" width="54.7"/>
    <col collapsed="false" customWidth="true" hidden="false" outlineLevel="0" max="5" min="5" style="2" width="6.6"/>
    <col collapsed="false" customWidth="true" hidden="false" outlineLevel="0" max="6" min="6" style="2" width="7.1"/>
    <col collapsed="false" customWidth="true" hidden="false" outlineLevel="0" max="7" min="7" style="2" width="8"/>
    <col collapsed="false" customWidth="true" hidden="false" outlineLevel="0" max="8" min="8" style="2" width="10.6"/>
    <col collapsed="false" customWidth="true" hidden="false" outlineLevel="0" max="9" min="9" style="1" width="8.3"/>
    <col collapsed="false" customWidth="true" hidden="false" outlineLevel="0" max="10" min="10" style="1" width="9.9"/>
    <col collapsed="false" customWidth="true" hidden="false" outlineLevel="0" max="11" min="11" style="1" width="6.3"/>
    <col collapsed="false" customWidth="true" hidden="false" outlineLevel="0" max="12" min="12" style="1" width="7.3"/>
    <col collapsed="false" customWidth="true" hidden="false" outlineLevel="0" max="1025" min="13" style="2" width="8.79"/>
  </cols>
  <sheetData>
    <row r="1" customFormat="false" ht="18" hidden="false" customHeight="true" outlineLevel="0" collapsed="false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customFormat="false" ht="18" hidden="false" customHeight="true" outlineLevel="0" collapsed="false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customFormat="false" ht="18" hidden="false" customHeight="true" outlineLevel="0" collapsed="false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</row>
    <row r="4" customFormat="false" ht="18" hidden="false" customHeight="true" outlineLevel="0" collapsed="false">
      <c r="A4" s="44" t="s">
        <v>1015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customFormat="false" ht="47.25" hidden="false" customHeight="false" outlineLevel="0" collapsed="false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1016</v>
      </c>
      <c r="G5" s="7" t="s">
        <v>15</v>
      </c>
      <c r="H5" s="7" t="s">
        <v>16</v>
      </c>
      <c r="I5" s="7" t="s">
        <v>1017</v>
      </c>
      <c r="J5" s="7" t="s">
        <v>1018</v>
      </c>
      <c r="K5" s="7" t="s">
        <v>1019</v>
      </c>
      <c r="L5" s="7" t="s">
        <v>1020</v>
      </c>
    </row>
    <row r="6" customFormat="false" ht="31.5" hidden="false" customHeight="false" outlineLevel="0" collapsed="false">
      <c r="A6" s="5" t="s">
        <v>325</v>
      </c>
      <c r="B6" s="5" t="s">
        <v>19</v>
      </c>
      <c r="C6" s="14" t="s">
        <v>326</v>
      </c>
      <c r="D6" s="15" t="s">
        <v>327</v>
      </c>
      <c r="E6" s="16" t="s">
        <v>45</v>
      </c>
      <c r="F6" s="17" t="n">
        <v>1333</v>
      </c>
      <c r="G6" s="17" t="n">
        <v>20.61</v>
      </c>
      <c r="H6" s="17" t="n">
        <f aca="false">ROUND(F6*G6,2)</f>
        <v>27473.13</v>
      </c>
      <c r="I6" s="138" t="n">
        <f aca="false">H6/$H$152</f>
        <v>0.084112461131887</v>
      </c>
      <c r="J6" s="139" t="n">
        <f aca="false">I6</f>
        <v>0.084112461131887</v>
      </c>
      <c r="K6" s="140" t="s">
        <v>863</v>
      </c>
      <c r="L6" s="140" t="n">
        <v>1</v>
      </c>
    </row>
    <row r="7" customFormat="false" ht="31.5" hidden="false" customHeight="false" outlineLevel="0" collapsed="false">
      <c r="A7" s="5" t="s">
        <v>18</v>
      </c>
      <c r="B7" s="5" t="s">
        <v>19</v>
      </c>
      <c r="C7" s="14" t="s">
        <v>20</v>
      </c>
      <c r="D7" s="15" t="s">
        <v>21</v>
      </c>
      <c r="E7" s="16" t="s">
        <v>22</v>
      </c>
      <c r="F7" s="17" t="n">
        <v>1</v>
      </c>
      <c r="G7" s="17" t="n">
        <v>24082.64</v>
      </c>
      <c r="H7" s="17" t="n">
        <f aca="false">ROUND(F7*G7,2)</f>
        <v>24082.64</v>
      </c>
      <c r="I7" s="138" t="n">
        <f aca="false">H7/$H$152</f>
        <v>0.0737320473114358</v>
      </c>
      <c r="J7" s="139" t="n">
        <f aca="false">J6+I7</f>
        <v>0.157844508443323</v>
      </c>
      <c r="K7" s="140" t="s">
        <v>863</v>
      </c>
      <c r="L7" s="140" t="n">
        <v>2</v>
      </c>
    </row>
    <row r="8" customFormat="false" ht="60" hidden="false" customHeight="false" outlineLevel="0" collapsed="false">
      <c r="A8" s="5" t="s">
        <v>249</v>
      </c>
      <c r="B8" s="5" t="s">
        <v>19</v>
      </c>
      <c r="C8" s="14" t="s">
        <v>250</v>
      </c>
      <c r="D8" s="15" t="s">
        <v>251</v>
      </c>
      <c r="E8" s="16" t="s">
        <v>22</v>
      </c>
      <c r="F8" s="17" t="n">
        <v>163</v>
      </c>
      <c r="G8" s="17" t="n">
        <v>128.48</v>
      </c>
      <c r="H8" s="17" t="n">
        <f aca="false">ROUND(F8*G8,2)</f>
        <v>20942.24</v>
      </c>
      <c r="I8" s="138" t="n">
        <f aca="false">H8/$H$152</f>
        <v>0.0641173156467665</v>
      </c>
      <c r="J8" s="139" t="n">
        <f aca="false">J7+I8</f>
        <v>0.221961824090089</v>
      </c>
      <c r="K8" s="140" t="s">
        <v>863</v>
      </c>
      <c r="L8" s="140" t="n">
        <v>3</v>
      </c>
    </row>
    <row r="9" customFormat="false" ht="60" hidden="false" customHeight="false" outlineLevel="0" collapsed="false">
      <c r="A9" s="5" t="s">
        <v>246</v>
      </c>
      <c r="B9" s="5" t="s">
        <v>19</v>
      </c>
      <c r="C9" s="14" t="s">
        <v>247</v>
      </c>
      <c r="D9" s="15" t="s">
        <v>248</v>
      </c>
      <c r="E9" s="16" t="s">
        <v>22</v>
      </c>
      <c r="F9" s="17" t="n">
        <v>179</v>
      </c>
      <c r="G9" s="17" t="n">
        <v>110.5</v>
      </c>
      <c r="H9" s="17" t="n">
        <f aca="false">ROUND(F9*G9,2)</f>
        <v>19779.5</v>
      </c>
      <c r="I9" s="138" t="n">
        <f aca="false">H9/$H$152</f>
        <v>0.0605574401227002</v>
      </c>
      <c r="J9" s="139" t="n">
        <f aca="false">J8+I9</f>
        <v>0.282519264212789</v>
      </c>
      <c r="K9" s="140" t="s">
        <v>863</v>
      </c>
      <c r="L9" s="140" t="n">
        <v>4</v>
      </c>
    </row>
    <row r="10" customFormat="false" ht="15.75" hidden="false" customHeight="false" outlineLevel="0" collapsed="false">
      <c r="A10" s="5" t="s">
        <v>294</v>
      </c>
      <c r="B10" s="5" t="s">
        <v>42</v>
      </c>
      <c r="C10" s="14" t="s">
        <v>295</v>
      </c>
      <c r="D10" s="15" t="s">
        <v>296</v>
      </c>
      <c r="E10" s="16" t="s">
        <v>22</v>
      </c>
      <c r="F10" s="17" t="n">
        <v>24</v>
      </c>
      <c r="G10" s="17" t="n">
        <v>730.77</v>
      </c>
      <c r="H10" s="17" t="n">
        <f aca="false">ROUND(F10*G10,2)</f>
        <v>17538.48</v>
      </c>
      <c r="I10" s="138" t="n">
        <f aca="false">H10/$H$152</f>
        <v>0.0536962740434882</v>
      </c>
      <c r="J10" s="139" t="n">
        <f aca="false">J9+I10</f>
        <v>0.336215538256278</v>
      </c>
      <c r="K10" s="140" t="s">
        <v>863</v>
      </c>
      <c r="L10" s="140" t="n">
        <v>5</v>
      </c>
    </row>
    <row r="11" customFormat="false" ht="30" hidden="false" customHeight="false" outlineLevel="0" collapsed="false">
      <c r="A11" s="5" t="s">
        <v>378</v>
      </c>
      <c r="B11" s="5" t="s">
        <v>42</v>
      </c>
      <c r="C11" s="14" t="s">
        <v>379</v>
      </c>
      <c r="D11" s="15" t="s">
        <v>380</v>
      </c>
      <c r="E11" s="16" t="s">
        <v>22</v>
      </c>
      <c r="F11" s="17" t="n">
        <v>15</v>
      </c>
      <c r="G11" s="17" t="n">
        <v>916.92</v>
      </c>
      <c r="H11" s="17" t="n">
        <f aca="false">ROUND(F11*G11,2)</f>
        <v>13753.8</v>
      </c>
      <c r="I11" s="138" t="n">
        <f aca="false">H11/$H$152</f>
        <v>0.0421089976975957</v>
      </c>
      <c r="J11" s="139" t="n">
        <f aca="false">J10+I11</f>
        <v>0.378324535953873</v>
      </c>
      <c r="K11" s="140" t="s">
        <v>863</v>
      </c>
      <c r="L11" s="140" t="n">
        <v>6</v>
      </c>
    </row>
    <row r="12" customFormat="false" ht="45" hidden="false" customHeight="false" outlineLevel="0" collapsed="false">
      <c r="A12" s="5" t="s">
        <v>266</v>
      </c>
      <c r="B12" s="5" t="s">
        <v>42</v>
      </c>
      <c r="C12" s="14" t="s">
        <v>225</v>
      </c>
      <c r="D12" s="15" t="s">
        <v>226</v>
      </c>
      <c r="E12" s="16" t="s">
        <v>22</v>
      </c>
      <c r="F12" s="17" t="n">
        <v>354</v>
      </c>
      <c r="G12" s="17" t="n">
        <v>32.63</v>
      </c>
      <c r="H12" s="17" t="n">
        <f aca="false">ROUND(F12*G12,2)</f>
        <v>11551.02</v>
      </c>
      <c r="I12" s="138" t="n">
        <f aca="false">H12/$H$152</f>
        <v>0.0353649082133579</v>
      </c>
      <c r="J12" s="139" t="n">
        <f aca="false">J11+I12</f>
        <v>0.413689444167231</v>
      </c>
      <c r="K12" s="140" t="s">
        <v>863</v>
      </c>
      <c r="L12" s="140" t="n">
        <v>7</v>
      </c>
    </row>
    <row r="13" customFormat="false" ht="45" hidden="false" customHeight="false" outlineLevel="0" collapsed="false">
      <c r="A13" s="5" t="s">
        <v>344</v>
      </c>
      <c r="B13" s="5" t="s">
        <v>42</v>
      </c>
      <c r="C13" s="14" t="s">
        <v>225</v>
      </c>
      <c r="D13" s="15" t="s">
        <v>226</v>
      </c>
      <c r="E13" s="16" t="s">
        <v>22</v>
      </c>
      <c r="F13" s="17" t="n">
        <v>318</v>
      </c>
      <c r="G13" s="17" t="n">
        <v>32.63</v>
      </c>
      <c r="H13" s="17" t="n">
        <f aca="false">ROUND(F13*G13,2)</f>
        <v>10376.34</v>
      </c>
      <c r="I13" s="138" t="n">
        <f aca="false">H13/$H$152</f>
        <v>0.0317684768696266</v>
      </c>
      <c r="J13" s="139" t="n">
        <f aca="false">J12+I13</f>
        <v>0.445457921036858</v>
      </c>
      <c r="K13" s="140" t="s">
        <v>863</v>
      </c>
      <c r="L13" s="140" t="n">
        <v>8</v>
      </c>
    </row>
    <row r="14" customFormat="false" ht="45" hidden="false" customHeight="false" outlineLevel="0" collapsed="false">
      <c r="A14" s="5" t="s">
        <v>338</v>
      </c>
      <c r="B14" s="5" t="s">
        <v>19</v>
      </c>
      <c r="C14" s="14" t="s">
        <v>339</v>
      </c>
      <c r="D14" s="15" t="s">
        <v>340</v>
      </c>
      <c r="E14" s="16" t="s">
        <v>22</v>
      </c>
      <c r="F14" s="17" t="n">
        <v>58</v>
      </c>
      <c r="G14" s="17" t="n">
        <v>161.9</v>
      </c>
      <c r="H14" s="17" t="n">
        <f aca="false">ROUND(F14*G14,2)</f>
        <v>9390.2</v>
      </c>
      <c r="I14" s="138" t="n">
        <f aca="false">H14/$H$152</f>
        <v>0.0287492845744422</v>
      </c>
      <c r="J14" s="139" t="n">
        <f aca="false">J13+I14</f>
        <v>0.4742072056113</v>
      </c>
      <c r="K14" s="140" t="s">
        <v>863</v>
      </c>
      <c r="L14" s="140" t="n">
        <v>9</v>
      </c>
    </row>
    <row r="15" customFormat="false" ht="45" hidden="false" customHeight="false" outlineLevel="0" collapsed="false">
      <c r="A15" s="5" t="s">
        <v>267</v>
      </c>
      <c r="B15" s="5" t="s">
        <v>42</v>
      </c>
      <c r="C15" s="14" t="s">
        <v>228</v>
      </c>
      <c r="D15" s="15" t="s">
        <v>229</v>
      </c>
      <c r="E15" s="16" t="s">
        <v>45</v>
      </c>
      <c r="F15" s="17" t="n">
        <v>3666</v>
      </c>
      <c r="G15" s="17" t="n">
        <v>2.54</v>
      </c>
      <c r="H15" s="17" t="n">
        <f aca="false">ROUND(F15*G15,2)</f>
        <v>9311.64</v>
      </c>
      <c r="I15" s="138" t="n">
        <f aca="false">H15/$H$152</f>
        <v>0.0285087632015036</v>
      </c>
      <c r="J15" s="139" t="n">
        <f aca="false">J14+I15</f>
        <v>0.502715968812804</v>
      </c>
      <c r="K15" s="140" t="s">
        <v>887</v>
      </c>
      <c r="L15" s="140" t="n">
        <v>10</v>
      </c>
    </row>
    <row r="16" customFormat="false" ht="30" hidden="false" customHeight="false" outlineLevel="0" collapsed="false">
      <c r="A16" s="5" t="s">
        <v>291</v>
      </c>
      <c r="B16" s="5" t="s">
        <v>42</v>
      </c>
      <c r="C16" s="14" t="s">
        <v>292</v>
      </c>
      <c r="D16" s="15" t="s">
        <v>293</v>
      </c>
      <c r="E16" s="16" t="s">
        <v>22</v>
      </c>
      <c r="F16" s="17" t="n">
        <v>30</v>
      </c>
      <c r="G16" s="17" t="n">
        <v>257.71</v>
      </c>
      <c r="H16" s="17" t="n">
        <f aca="false">ROUND(F16*G16,2)</f>
        <v>7731.3</v>
      </c>
      <c r="I16" s="138" t="n">
        <f aca="false">H16/$H$152</f>
        <v>0.0236703524770915</v>
      </c>
      <c r="J16" s="139" t="n">
        <f aca="false">J15+I16</f>
        <v>0.526386321289895</v>
      </c>
      <c r="K16" s="140" t="s">
        <v>887</v>
      </c>
      <c r="L16" s="140" t="n">
        <v>11</v>
      </c>
    </row>
    <row r="17" customFormat="false" ht="31.5" hidden="false" customHeight="false" outlineLevel="0" collapsed="false">
      <c r="A17" s="5" t="s">
        <v>350</v>
      </c>
      <c r="B17" s="5" t="s">
        <v>19</v>
      </c>
      <c r="C17" s="14" t="s">
        <v>351</v>
      </c>
      <c r="D17" s="15" t="s">
        <v>352</v>
      </c>
      <c r="E17" s="16" t="s">
        <v>45</v>
      </c>
      <c r="F17" s="17" t="n">
        <v>463</v>
      </c>
      <c r="G17" s="17" t="n">
        <v>15.42</v>
      </c>
      <c r="H17" s="17" t="n">
        <f aca="false">ROUND(F17*G17,2)</f>
        <v>7139.46</v>
      </c>
      <c r="I17" s="138" t="n">
        <f aca="false">H17/$H$152</f>
        <v>0.0218583594862566</v>
      </c>
      <c r="J17" s="139" t="n">
        <f aca="false">J16+I17</f>
        <v>0.548244680776152</v>
      </c>
      <c r="K17" s="140" t="s">
        <v>887</v>
      </c>
      <c r="L17" s="140" t="n">
        <v>12</v>
      </c>
    </row>
    <row r="18" customFormat="false" ht="75" hidden="false" customHeight="false" outlineLevel="0" collapsed="false">
      <c r="A18" s="5" t="s">
        <v>203</v>
      </c>
      <c r="B18" s="5" t="s">
        <v>19</v>
      </c>
      <c r="C18" s="14" t="s">
        <v>204</v>
      </c>
      <c r="D18" s="15" t="s">
        <v>205</v>
      </c>
      <c r="E18" s="16" t="s">
        <v>22</v>
      </c>
      <c r="F18" s="17" t="n">
        <v>1</v>
      </c>
      <c r="G18" s="17" t="n">
        <v>6530.83</v>
      </c>
      <c r="H18" s="17" t="n">
        <f aca="false">ROUND(F18*G18,2)</f>
        <v>6530.83</v>
      </c>
      <c r="I18" s="138" t="n">
        <f aca="false">H18/$H$152</f>
        <v>0.0199949617875343</v>
      </c>
      <c r="J18" s="139" t="n">
        <f aca="false">J17+I18</f>
        <v>0.568239642563686</v>
      </c>
      <c r="K18" s="140" t="s">
        <v>887</v>
      </c>
      <c r="L18" s="140" t="n">
        <v>13</v>
      </c>
    </row>
    <row r="19" customFormat="false" ht="45" hidden="false" customHeight="false" outlineLevel="0" collapsed="false">
      <c r="A19" s="5" t="s">
        <v>328</v>
      </c>
      <c r="B19" s="5" t="s">
        <v>42</v>
      </c>
      <c r="C19" s="14" t="s">
        <v>262</v>
      </c>
      <c r="D19" s="15" t="s">
        <v>263</v>
      </c>
      <c r="E19" s="16" t="s">
        <v>45</v>
      </c>
      <c r="F19" s="17" t="n">
        <v>1112</v>
      </c>
      <c r="G19" s="17" t="n">
        <v>5.49</v>
      </c>
      <c r="H19" s="17" t="n">
        <f aca="false">ROUND(F19*G19,2)</f>
        <v>6104.88</v>
      </c>
      <c r="I19" s="138" t="n">
        <f aca="false">H19/$H$152</f>
        <v>0.0186908620064344</v>
      </c>
      <c r="J19" s="139" t="n">
        <f aca="false">J18+I19</f>
        <v>0.58693050457012</v>
      </c>
      <c r="K19" s="140" t="s">
        <v>887</v>
      </c>
      <c r="L19" s="140" t="n">
        <v>14</v>
      </c>
    </row>
    <row r="20" customFormat="false" ht="45" hidden="false" customHeight="false" outlineLevel="0" collapsed="false">
      <c r="A20" s="5" t="s">
        <v>50</v>
      </c>
      <c r="B20" s="5" t="s">
        <v>19</v>
      </c>
      <c r="C20" s="14" t="s">
        <v>51</v>
      </c>
      <c r="D20" s="15" t="s">
        <v>52</v>
      </c>
      <c r="E20" s="16" t="s">
        <v>49</v>
      </c>
      <c r="F20" s="17" t="n">
        <v>1637.55</v>
      </c>
      <c r="G20" s="17" t="n">
        <v>3.44</v>
      </c>
      <c r="H20" s="17" t="n">
        <f aca="false">ROUND(F20*G20,2)</f>
        <v>5633.17</v>
      </c>
      <c r="I20" s="138" t="n">
        <f aca="false">H20/$H$152</f>
        <v>0.0172466621995496</v>
      </c>
      <c r="J20" s="139" t="n">
        <f aca="false">J19+I20</f>
        <v>0.60417716676967</v>
      </c>
      <c r="K20" s="140" t="s">
        <v>887</v>
      </c>
      <c r="L20" s="140" t="n">
        <v>15</v>
      </c>
    </row>
    <row r="21" customFormat="false" ht="31.5" hidden="false" customHeight="false" outlineLevel="0" collapsed="false">
      <c r="A21" s="5" t="s">
        <v>375</v>
      </c>
      <c r="B21" s="5" t="s">
        <v>19</v>
      </c>
      <c r="C21" s="14" t="s">
        <v>376</v>
      </c>
      <c r="D21" s="15" t="s">
        <v>377</v>
      </c>
      <c r="E21" s="16" t="s">
        <v>45</v>
      </c>
      <c r="F21" s="17" t="n">
        <v>630</v>
      </c>
      <c r="G21" s="17" t="n">
        <v>8.23</v>
      </c>
      <c r="H21" s="17" t="n">
        <f aca="false">ROUND(F21*G21,2)</f>
        <v>5184.9</v>
      </c>
      <c r="I21" s="138" t="n">
        <f aca="false">H21/$H$152</f>
        <v>0.0158742269163623</v>
      </c>
      <c r="J21" s="139" t="n">
        <f aca="false">J20+I21</f>
        <v>0.620051393686032</v>
      </c>
      <c r="K21" s="140" t="s">
        <v>887</v>
      </c>
      <c r="L21" s="140" t="n">
        <v>16</v>
      </c>
    </row>
    <row r="22" customFormat="false" ht="60" hidden="false" customHeight="false" outlineLevel="0" collapsed="false">
      <c r="A22" s="5" t="s">
        <v>306</v>
      </c>
      <c r="B22" s="5" t="s">
        <v>19</v>
      </c>
      <c r="C22" s="14" t="s">
        <v>307</v>
      </c>
      <c r="D22" s="15" t="s">
        <v>308</v>
      </c>
      <c r="E22" s="16" t="s">
        <v>49</v>
      </c>
      <c r="F22" s="17" t="n">
        <v>43</v>
      </c>
      <c r="G22" s="17" t="n">
        <v>109.75</v>
      </c>
      <c r="H22" s="17" t="n">
        <f aca="false">ROUND(F22*G22,2)</f>
        <v>4719.25</v>
      </c>
      <c r="I22" s="138" t="n">
        <f aca="false">H22/$H$152</f>
        <v>0.0144485805656894</v>
      </c>
      <c r="J22" s="139" t="n">
        <f aca="false">J21+I22</f>
        <v>0.634499974251722</v>
      </c>
      <c r="K22" s="140" t="s">
        <v>887</v>
      </c>
      <c r="L22" s="140" t="n">
        <v>17</v>
      </c>
    </row>
    <row r="23" customFormat="false" ht="31.5" hidden="false" customHeight="false" outlineLevel="0" collapsed="false">
      <c r="A23" s="5" t="s">
        <v>122</v>
      </c>
      <c r="B23" s="5" t="s">
        <v>19</v>
      </c>
      <c r="C23" s="14" t="s">
        <v>123</v>
      </c>
      <c r="D23" s="15" t="s">
        <v>124</v>
      </c>
      <c r="E23" s="16" t="s">
        <v>22</v>
      </c>
      <c r="F23" s="17" t="n">
        <v>1</v>
      </c>
      <c r="G23" s="17" t="n">
        <v>4702.04</v>
      </c>
      <c r="H23" s="17" t="n">
        <f aca="false">ROUND(F23*G23,2)</f>
        <v>4702.04</v>
      </c>
      <c r="I23" s="138" t="n">
        <f aca="false">H23/$H$152</f>
        <v>0.0143958899746981</v>
      </c>
      <c r="J23" s="139" t="n">
        <f aca="false">J22+I23</f>
        <v>0.64889586422642</v>
      </c>
      <c r="K23" s="140" t="s">
        <v>887</v>
      </c>
      <c r="L23" s="140" t="n">
        <v>18</v>
      </c>
    </row>
    <row r="24" customFormat="false" ht="60" hidden="false" customHeight="false" outlineLevel="0" collapsed="false">
      <c r="A24" s="5" t="s">
        <v>98</v>
      </c>
      <c r="B24" s="5" t="s">
        <v>19</v>
      </c>
      <c r="C24" s="14" t="s">
        <v>99</v>
      </c>
      <c r="D24" s="15" t="s">
        <v>100</v>
      </c>
      <c r="E24" s="16" t="s">
        <v>22</v>
      </c>
      <c r="F24" s="17" t="n">
        <v>1</v>
      </c>
      <c r="G24" s="17" t="n">
        <v>4454.29</v>
      </c>
      <c r="H24" s="17" t="n">
        <f aca="false">ROUND(F24*G24,2)</f>
        <v>4454.29</v>
      </c>
      <c r="I24" s="138" t="n">
        <f aca="false">H24/$H$152</f>
        <v>0.0136373720247803</v>
      </c>
      <c r="J24" s="139" t="n">
        <f aca="false">J23+I24</f>
        <v>0.6625332362512</v>
      </c>
      <c r="K24" s="140" t="s">
        <v>887</v>
      </c>
      <c r="L24" s="140" t="n">
        <v>19</v>
      </c>
    </row>
    <row r="25" customFormat="false" ht="30" hidden="false" customHeight="false" outlineLevel="0" collapsed="false">
      <c r="A25" s="5" t="s">
        <v>288</v>
      </c>
      <c r="B25" s="5" t="s">
        <v>42</v>
      </c>
      <c r="C25" s="14" t="s">
        <v>289</v>
      </c>
      <c r="D25" s="15" t="s">
        <v>290</v>
      </c>
      <c r="E25" s="16" t="s">
        <v>22</v>
      </c>
      <c r="F25" s="17" t="n">
        <v>18</v>
      </c>
      <c r="G25" s="17" t="n">
        <v>227.71</v>
      </c>
      <c r="H25" s="17" t="n">
        <f aca="false">ROUND(F25*G25,2)</f>
        <v>4098.78</v>
      </c>
      <c r="I25" s="138" t="n">
        <f aca="false">H25/$H$152</f>
        <v>0.0125489332099457</v>
      </c>
      <c r="J25" s="139" t="n">
        <f aca="false">J24+I25</f>
        <v>0.675082169461146</v>
      </c>
      <c r="K25" s="140" t="s">
        <v>887</v>
      </c>
      <c r="L25" s="140" t="n">
        <v>20</v>
      </c>
    </row>
    <row r="26" customFormat="false" ht="60" hidden="false" customHeight="false" outlineLevel="0" collapsed="false">
      <c r="A26" s="5" t="s">
        <v>272</v>
      </c>
      <c r="B26" s="5" t="s">
        <v>19</v>
      </c>
      <c r="C26" s="14" t="s">
        <v>273</v>
      </c>
      <c r="D26" s="15" t="s">
        <v>274</v>
      </c>
      <c r="E26" s="16" t="s">
        <v>45</v>
      </c>
      <c r="F26" s="17" t="n">
        <v>444.6</v>
      </c>
      <c r="G26" s="17" t="n">
        <v>8.66</v>
      </c>
      <c r="H26" s="17" t="n">
        <f aca="false">ROUND(F26*G26,2)</f>
        <v>3850.24</v>
      </c>
      <c r="I26" s="138" t="n">
        <f aca="false">H26/$H$152</f>
        <v>0.0117879965751422</v>
      </c>
      <c r="J26" s="139" t="n">
        <f aca="false">J25+I26</f>
        <v>0.686870166036288</v>
      </c>
      <c r="K26" s="140" t="s">
        <v>887</v>
      </c>
      <c r="L26" s="140" t="n">
        <v>21</v>
      </c>
    </row>
    <row r="27" customFormat="false" ht="31.5" hidden="false" customHeight="false" outlineLevel="0" collapsed="false">
      <c r="A27" s="5" t="s">
        <v>365</v>
      </c>
      <c r="B27" s="5" t="s">
        <v>19</v>
      </c>
      <c r="C27" s="14" t="s">
        <v>366</v>
      </c>
      <c r="D27" s="15" t="s">
        <v>367</v>
      </c>
      <c r="E27" s="16" t="s">
        <v>22</v>
      </c>
      <c r="F27" s="17" t="n">
        <v>562</v>
      </c>
      <c r="G27" s="17" t="n">
        <v>6.77</v>
      </c>
      <c r="H27" s="17" t="n">
        <f aca="false">ROUND(F27*G27,2)</f>
        <v>3804.74</v>
      </c>
      <c r="I27" s="138" t="n">
        <f aca="false">H27/$H$152</f>
        <v>0.011648692572231</v>
      </c>
      <c r="J27" s="139" t="n">
        <f aca="false">J26+I27</f>
        <v>0.698518858608519</v>
      </c>
      <c r="K27" s="140" t="s">
        <v>887</v>
      </c>
      <c r="L27" s="140" t="n">
        <v>22</v>
      </c>
    </row>
    <row r="28" customFormat="false" ht="45" hidden="false" customHeight="false" outlineLevel="0" collapsed="false">
      <c r="A28" s="5" t="s">
        <v>268</v>
      </c>
      <c r="B28" s="5" t="s">
        <v>42</v>
      </c>
      <c r="C28" s="14" t="s">
        <v>231</v>
      </c>
      <c r="D28" s="15" t="s">
        <v>232</v>
      </c>
      <c r="E28" s="16" t="s">
        <v>45</v>
      </c>
      <c r="F28" s="17" t="n">
        <v>584</v>
      </c>
      <c r="G28" s="17" t="n">
        <v>6.2</v>
      </c>
      <c r="H28" s="17" t="n">
        <f aca="false">ROUND(F28*G28,2)</f>
        <v>3620.8</v>
      </c>
      <c r="I28" s="138" t="n">
        <f aca="false">H28/$H$152</f>
        <v>0.011085537005297</v>
      </c>
      <c r="J28" s="139" t="n">
        <f aca="false">J27+I28</f>
        <v>0.709604395613816</v>
      </c>
      <c r="K28" s="140" t="s">
        <v>887</v>
      </c>
      <c r="L28" s="140" t="n">
        <v>23</v>
      </c>
    </row>
    <row r="29" customFormat="false" ht="31.5" hidden="false" customHeight="false" outlineLevel="0" collapsed="false">
      <c r="A29" s="5" t="s">
        <v>255</v>
      </c>
      <c r="B29" s="5" t="s">
        <v>19</v>
      </c>
      <c r="C29" s="14" t="s">
        <v>256</v>
      </c>
      <c r="D29" s="15" t="s">
        <v>257</v>
      </c>
      <c r="E29" s="16" t="s">
        <v>22</v>
      </c>
      <c r="F29" s="17" t="n">
        <v>4</v>
      </c>
      <c r="G29" s="17" t="n">
        <v>886.99</v>
      </c>
      <c r="H29" s="17" t="n">
        <f aca="false">ROUND(F29*G29,2)</f>
        <v>3547.96</v>
      </c>
      <c r="I29" s="138" t="n">
        <f aca="false">H29/$H$152</f>
        <v>0.0108625281355816</v>
      </c>
      <c r="J29" s="139" t="n">
        <f aca="false">J28+I29</f>
        <v>0.720466923749397</v>
      </c>
      <c r="K29" s="140" t="s">
        <v>887</v>
      </c>
      <c r="L29" s="140" t="n">
        <v>24</v>
      </c>
    </row>
    <row r="30" customFormat="false" ht="45" hidden="false" customHeight="false" outlineLevel="0" collapsed="false">
      <c r="A30" s="5" t="s">
        <v>316</v>
      </c>
      <c r="B30" s="5" t="s">
        <v>19</v>
      </c>
      <c r="C30" s="14" t="s">
        <v>317</v>
      </c>
      <c r="D30" s="15" t="s">
        <v>318</v>
      </c>
      <c r="E30" s="16" t="s">
        <v>22</v>
      </c>
      <c r="F30" s="17" t="n">
        <v>19</v>
      </c>
      <c r="G30" s="17" t="n">
        <v>182.97</v>
      </c>
      <c r="H30" s="17" t="n">
        <f aca="false">ROUND(F30*G30,2)</f>
        <v>3476.43</v>
      </c>
      <c r="I30" s="138" t="n">
        <f aca="false">H30/$H$152</f>
        <v>0.0106435299964993</v>
      </c>
      <c r="J30" s="139" t="n">
        <f aca="false">J29+I30</f>
        <v>0.731110453745897</v>
      </c>
      <c r="K30" s="140" t="s">
        <v>887</v>
      </c>
      <c r="L30" s="140" t="n">
        <v>25</v>
      </c>
    </row>
    <row r="31" customFormat="false" ht="31.5" hidden="false" customHeight="false" outlineLevel="0" collapsed="false">
      <c r="A31" s="5" t="s">
        <v>252</v>
      </c>
      <c r="B31" s="5" t="s">
        <v>19</v>
      </c>
      <c r="C31" s="14" t="s">
        <v>253</v>
      </c>
      <c r="D31" s="15" t="s">
        <v>254</v>
      </c>
      <c r="E31" s="16" t="s">
        <v>22</v>
      </c>
      <c r="F31" s="17" t="n">
        <v>8</v>
      </c>
      <c r="G31" s="17" t="n">
        <v>415</v>
      </c>
      <c r="H31" s="17" t="n">
        <f aca="false">ROUND(F31*G31,2)</f>
        <v>3320</v>
      </c>
      <c r="I31" s="138" t="n">
        <f aca="false">H31/$H$152</f>
        <v>0.0101645997728641</v>
      </c>
      <c r="J31" s="139" t="n">
        <f aca="false">J30+I31</f>
        <v>0.741275053518761</v>
      </c>
      <c r="K31" s="140" t="s">
        <v>887</v>
      </c>
      <c r="L31" s="140" t="n">
        <v>26</v>
      </c>
    </row>
    <row r="32" customFormat="false" ht="31.5" hidden="false" customHeight="false" outlineLevel="0" collapsed="false">
      <c r="A32" s="5" t="s">
        <v>362</v>
      </c>
      <c r="B32" s="5" t="s">
        <v>19</v>
      </c>
      <c r="C32" s="14" t="s">
        <v>363</v>
      </c>
      <c r="D32" s="15" t="s">
        <v>364</v>
      </c>
      <c r="E32" s="16" t="s">
        <v>22</v>
      </c>
      <c r="F32" s="17" t="n">
        <v>912</v>
      </c>
      <c r="G32" s="17" t="n">
        <v>3.47</v>
      </c>
      <c r="H32" s="17" t="n">
        <f aca="false">ROUND(F32*G32,2)</f>
        <v>3164.64</v>
      </c>
      <c r="I32" s="138" t="n">
        <f aca="false">H32/$H$152</f>
        <v>0.00968894548951702</v>
      </c>
      <c r="J32" s="139" t="n">
        <f aca="false">J31+I32</f>
        <v>0.750963999008278</v>
      </c>
      <c r="K32" s="140" t="s">
        <v>887</v>
      </c>
      <c r="L32" s="140" t="n">
        <v>27</v>
      </c>
    </row>
    <row r="33" customFormat="false" ht="31.5" hidden="false" customHeight="false" outlineLevel="0" collapsed="false">
      <c r="A33" s="5" t="s">
        <v>332</v>
      </c>
      <c r="B33" s="5" t="s">
        <v>19</v>
      </c>
      <c r="C33" s="14" t="s">
        <v>222</v>
      </c>
      <c r="D33" s="15" t="s">
        <v>223</v>
      </c>
      <c r="E33" s="16" t="s">
        <v>22</v>
      </c>
      <c r="F33" s="17" t="n">
        <v>562</v>
      </c>
      <c r="G33" s="17" t="n">
        <v>4.97</v>
      </c>
      <c r="H33" s="17" t="n">
        <f aca="false">ROUND(F33*G33,2)</f>
        <v>2793.14</v>
      </c>
      <c r="I33" s="138" t="n">
        <f aca="false">H33/$H$152</f>
        <v>0.00855155126794504</v>
      </c>
      <c r="J33" s="139" t="n">
        <f aca="false">J32+I33</f>
        <v>0.759515550276223</v>
      </c>
      <c r="K33" s="140" t="s">
        <v>887</v>
      </c>
      <c r="L33" s="140" t="n">
        <v>28</v>
      </c>
    </row>
    <row r="34" customFormat="false" ht="60" hidden="false" customHeight="false" outlineLevel="0" collapsed="false">
      <c r="A34" s="5" t="s">
        <v>310</v>
      </c>
      <c r="B34" s="5" t="s">
        <v>19</v>
      </c>
      <c r="C34" s="14" t="s">
        <v>311</v>
      </c>
      <c r="D34" s="15" t="s">
        <v>312</v>
      </c>
      <c r="E34" s="16" t="s">
        <v>22</v>
      </c>
      <c r="F34" s="17" t="n">
        <v>1</v>
      </c>
      <c r="G34" s="17" t="n">
        <v>2574.56</v>
      </c>
      <c r="H34" s="17" t="n">
        <f aca="false">ROUND(F34*G34,2)</f>
        <v>2574.56</v>
      </c>
      <c r="I34" s="138" t="n">
        <f aca="false">H34/$H$152</f>
        <v>0.00788234096121232</v>
      </c>
      <c r="J34" s="139" t="n">
        <f aca="false">J33+I34</f>
        <v>0.767397891237435</v>
      </c>
      <c r="K34" s="140" t="s">
        <v>887</v>
      </c>
      <c r="L34" s="140" t="n">
        <v>29</v>
      </c>
    </row>
    <row r="35" customFormat="false" ht="31.5" hidden="false" customHeight="false" outlineLevel="0" collapsed="false">
      <c r="A35" s="5" t="s">
        <v>345</v>
      </c>
      <c r="B35" s="5" t="s">
        <v>19</v>
      </c>
      <c r="C35" s="14" t="s">
        <v>346</v>
      </c>
      <c r="D35" s="15" t="s">
        <v>347</v>
      </c>
      <c r="E35" s="16" t="s">
        <v>22</v>
      </c>
      <c r="F35" s="17" t="n">
        <v>318</v>
      </c>
      <c r="G35" s="17" t="n">
        <v>8.07</v>
      </c>
      <c r="H35" s="17" t="n">
        <f aca="false">ROUND(F35*G35,2)</f>
        <v>2566.26</v>
      </c>
      <c r="I35" s="138" t="n">
        <f aca="false">H35/$H$152</f>
        <v>0.00785692946178016</v>
      </c>
      <c r="J35" s="139" t="n">
        <f aca="false">J34+I35</f>
        <v>0.775254820699215</v>
      </c>
      <c r="K35" s="140" t="s">
        <v>899</v>
      </c>
      <c r="L35" s="140" t="n">
        <v>30</v>
      </c>
    </row>
    <row r="36" customFormat="false" ht="31.5" hidden="false" customHeight="false" outlineLevel="0" collapsed="false">
      <c r="A36" s="5" t="s">
        <v>300</v>
      </c>
      <c r="B36" s="5" t="s">
        <v>19</v>
      </c>
      <c r="C36" s="14" t="s">
        <v>301</v>
      </c>
      <c r="D36" s="15" t="s">
        <v>302</v>
      </c>
      <c r="E36" s="16" t="s">
        <v>22</v>
      </c>
      <c r="F36" s="17" t="n">
        <v>50</v>
      </c>
      <c r="G36" s="17" t="n">
        <v>50.93</v>
      </c>
      <c r="H36" s="17" t="n">
        <f aca="false">ROUND(F36*G36,2)</f>
        <v>2546.5</v>
      </c>
      <c r="I36" s="138" t="n">
        <f aca="false">H36/$H$152</f>
        <v>0.00779643172337299</v>
      </c>
      <c r="J36" s="139" t="n">
        <f aca="false">J35+I36</f>
        <v>0.783051252422588</v>
      </c>
      <c r="K36" s="140" t="s">
        <v>899</v>
      </c>
      <c r="L36" s="140" t="n">
        <v>31</v>
      </c>
    </row>
    <row r="37" customFormat="false" ht="60" hidden="false" customHeight="false" outlineLevel="0" collapsed="false">
      <c r="A37" s="5" t="s">
        <v>389</v>
      </c>
      <c r="B37" s="5" t="s">
        <v>42</v>
      </c>
      <c r="C37" s="14" t="s">
        <v>390</v>
      </c>
      <c r="D37" s="15" t="s">
        <v>391</v>
      </c>
      <c r="E37" s="16" t="s">
        <v>49</v>
      </c>
      <c r="F37" s="17" t="n">
        <v>141.75</v>
      </c>
      <c r="G37" s="17" t="n">
        <v>17.77</v>
      </c>
      <c r="H37" s="17" t="n">
        <f aca="false">ROUND(F37*G37,2)</f>
        <v>2518.9</v>
      </c>
      <c r="I37" s="138" t="n">
        <f aca="false">H37/$H$152</f>
        <v>0.00771193083369496</v>
      </c>
      <c r="J37" s="139" t="n">
        <f aca="false">J36+I37</f>
        <v>0.790763183256283</v>
      </c>
      <c r="K37" s="140" t="s">
        <v>899</v>
      </c>
      <c r="L37" s="140" t="n">
        <v>32</v>
      </c>
    </row>
    <row r="38" customFormat="false" ht="45" hidden="false" customHeight="false" outlineLevel="0" collapsed="false">
      <c r="A38" s="5" t="s">
        <v>313</v>
      </c>
      <c r="B38" s="5" t="s">
        <v>19</v>
      </c>
      <c r="C38" s="14" t="s">
        <v>314</v>
      </c>
      <c r="D38" s="15" t="s">
        <v>315</v>
      </c>
      <c r="E38" s="16" t="s">
        <v>22</v>
      </c>
      <c r="F38" s="17" t="n">
        <v>19</v>
      </c>
      <c r="G38" s="17" t="n">
        <v>130.39</v>
      </c>
      <c r="H38" s="17" t="n">
        <f aca="false">ROUND(F38*G38,2)</f>
        <v>2477.41</v>
      </c>
      <c r="I38" s="138" t="n">
        <f aca="false">H38/$H$152</f>
        <v>0.00758490395279854</v>
      </c>
      <c r="J38" s="139" t="n">
        <f aca="false">J37+I38</f>
        <v>0.798348087209082</v>
      </c>
      <c r="K38" s="140" t="s">
        <v>899</v>
      </c>
      <c r="L38" s="140" t="n">
        <v>33</v>
      </c>
    </row>
    <row r="39" customFormat="false" ht="31.5" hidden="false" customHeight="false" outlineLevel="0" collapsed="false">
      <c r="A39" s="5" t="s">
        <v>353</v>
      </c>
      <c r="B39" s="5" t="s">
        <v>19</v>
      </c>
      <c r="C39" s="14" t="s">
        <v>354</v>
      </c>
      <c r="D39" s="15" t="s">
        <v>355</v>
      </c>
      <c r="E39" s="16" t="s">
        <v>22</v>
      </c>
      <c r="F39" s="17" t="n">
        <v>2224</v>
      </c>
      <c r="G39" s="17" t="n">
        <v>1.07</v>
      </c>
      <c r="H39" s="17" t="n">
        <f aca="false">ROUND(F39*G39,2)</f>
        <v>2379.68</v>
      </c>
      <c r="I39" s="138" t="n">
        <f aca="false">H39/$H$152</f>
        <v>0.00728569120105095</v>
      </c>
      <c r="J39" s="139" t="n">
        <f aca="false">J38+I39</f>
        <v>0.805633778410133</v>
      </c>
      <c r="K39" s="140" t="s">
        <v>899</v>
      </c>
      <c r="L39" s="140" t="n">
        <v>34</v>
      </c>
    </row>
    <row r="40" customFormat="false" ht="45" hidden="false" customHeight="false" outlineLevel="0" collapsed="false">
      <c r="A40" s="5" t="s">
        <v>233</v>
      </c>
      <c r="B40" s="5" t="s">
        <v>19</v>
      </c>
      <c r="C40" s="14" t="s">
        <v>234</v>
      </c>
      <c r="D40" s="15" t="s">
        <v>235</v>
      </c>
      <c r="E40" s="16" t="s">
        <v>45</v>
      </c>
      <c r="F40" s="17" t="n">
        <v>21</v>
      </c>
      <c r="G40" s="17" t="n">
        <v>113.12</v>
      </c>
      <c r="H40" s="17" t="n">
        <f aca="false">ROUND(F40*G40,2)</f>
        <v>2375.52</v>
      </c>
      <c r="I40" s="138" t="n">
        <f aca="false">H40/$H$152</f>
        <v>0.00727295483507049</v>
      </c>
      <c r="J40" s="139" t="n">
        <f aca="false">J39+I40</f>
        <v>0.812906733245203</v>
      </c>
      <c r="K40" s="140" t="s">
        <v>899</v>
      </c>
      <c r="L40" s="140" t="n">
        <v>35</v>
      </c>
    </row>
    <row r="41" customFormat="false" ht="45" hidden="false" customHeight="false" outlineLevel="0" collapsed="false">
      <c r="A41" s="5" t="s">
        <v>341</v>
      </c>
      <c r="B41" s="5" t="s">
        <v>19</v>
      </c>
      <c r="C41" s="14" t="s">
        <v>342</v>
      </c>
      <c r="D41" s="15" t="s">
        <v>343</v>
      </c>
      <c r="E41" s="16" t="s">
        <v>22</v>
      </c>
      <c r="F41" s="17" t="n">
        <v>14</v>
      </c>
      <c r="G41" s="17" t="n">
        <v>166.5</v>
      </c>
      <c r="H41" s="17" t="n">
        <f aca="false">ROUND(F41*G41,2)</f>
        <v>2331</v>
      </c>
      <c r="I41" s="138" t="n">
        <f aca="false">H41/$H$152</f>
        <v>0.00713665122606811</v>
      </c>
      <c r="J41" s="139" t="n">
        <f aca="false">J40+I41</f>
        <v>0.820043384471271</v>
      </c>
      <c r="K41" s="140" t="s">
        <v>899</v>
      </c>
      <c r="L41" s="140" t="n">
        <v>36</v>
      </c>
    </row>
    <row r="42" customFormat="false" ht="30" hidden="false" customHeight="false" outlineLevel="0" collapsed="false">
      <c r="A42" s="5" t="s">
        <v>396</v>
      </c>
      <c r="B42" s="5" t="s">
        <v>42</v>
      </c>
      <c r="C42" s="14" t="s">
        <v>397</v>
      </c>
      <c r="D42" s="15" t="s">
        <v>398</v>
      </c>
      <c r="E42" s="16" t="s">
        <v>49</v>
      </c>
      <c r="F42" s="17" t="n">
        <v>228.08</v>
      </c>
      <c r="G42" s="17" t="n">
        <v>9.92</v>
      </c>
      <c r="H42" s="17" t="n">
        <f aca="false">ROUND(F42*G42,2)</f>
        <v>2262.55</v>
      </c>
      <c r="I42" s="138" t="n">
        <f aca="false">H42/$H$152</f>
        <v>0.00692708289641373</v>
      </c>
      <c r="J42" s="139" t="n">
        <f aca="false">J41+I42</f>
        <v>0.826970467367685</v>
      </c>
      <c r="K42" s="140" t="s">
        <v>899</v>
      </c>
      <c r="L42" s="140" t="n">
        <v>37</v>
      </c>
    </row>
    <row r="43" customFormat="false" ht="60" hidden="false" customHeight="false" outlineLevel="0" collapsed="false">
      <c r="A43" s="5" t="s">
        <v>167</v>
      </c>
      <c r="B43" s="5" t="s">
        <v>42</v>
      </c>
      <c r="C43" s="14" t="s">
        <v>168</v>
      </c>
      <c r="D43" s="15" t="s">
        <v>169</v>
      </c>
      <c r="E43" s="16" t="s">
        <v>45</v>
      </c>
      <c r="F43" s="17" t="n">
        <v>15</v>
      </c>
      <c r="G43" s="17" t="n">
        <v>148.77</v>
      </c>
      <c r="H43" s="17" t="n">
        <f aca="false">ROUND(F43*G43,2)</f>
        <v>2231.55</v>
      </c>
      <c r="I43" s="138" t="n">
        <f aca="false">H43/$H$152</f>
        <v>0.00683217247684783</v>
      </c>
      <c r="J43" s="139" t="n">
        <f aca="false">J42+I43</f>
        <v>0.833802639844533</v>
      </c>
      <c r="K43" s="140" t="s">
        <v>899</v>
      </c>
      <c r="L43" s="140" t="n">
        <v>38</v>
      </c>
    </row>
    <row r="44" customFormat="false" ht="31.5" hidden="false" customHeight="false" outlineLevel="0" collapsed="false">
      <c r="A44" s="5" t="s">
        <v>418</v>
      </c>
      <c r="B44" s="5" t="s">
        <v>19</v>
      </c>
      <c r="C44" s="14" t="s">
        <v>419</v>
      </c>
      <c r="D44" s="15" t="s">
        <v>420</v>
      </c>
      <c r="E44" s="16" t="s">
        <v>22</v>
      </c>
      <c r="F44" s="17" t="n">
        <v>1</v>
      </c>
      <c r="G44" s="17" t="n">
        <v>2219.98</v>
      </c>
      <c r="H44" s="17" t="n">
        <f aca="false">ROUND(F44*G44,2)</f>
        <v>2219.98</v>
      </c>
      <c r="I44" s="138" t="n">
        <f aca="false">H44/$H$152</f>
        <v>0.00679674945896468</v>
      </c>
      <c r="J44" s="139" t="n">
        <f aca="false">J43+I44</f>
        <v>0.840599389303498</v>
      </c>
      <c r="K44" s="140" t="s">
        <v>899</v>
      </c>
      <c r="L44" s="140" t="n">
        <v>39</v>
      </c>
    </row>
    <row r="45" customFormat="false" ht="45" hidden="false" customHeight="false" outlineLevel="0" collapsed="false">
      <c r="A45" s="5" t="s">
        <v>421</v>
      </c>
      <c r="B45" s="5" t="s">
        <v>19</v>
      </c>
      <c r="C45" s="14" t="s">
        <v>422</v>
      </c>
      <c r="D45" s="15" t="s">
        <v>423</v>
      </c>
      <c r="E45" s="16" t="s">
        <v>22</v>
      </c>
      <c r="F45" s="17" t="n">
        <v>1</v>
      </c>
      <c r="G45" s="17" t="n">
        <v>2101.6</v>
      </c>
      <c r="H45" s="17" t="n">
        <f aca="false">ROUND(F45*G45,2)</f>
        <v>2101.6</v>
      </c>
      <c r="I45" s="138" t="n">
        <f aca="false">H45/$H$152</f>
        <v>0.00643431412128045</v>
      </c>
      <c r="J45" s="139" t="n">
        <f aca="false">J44+I45</f>
        <v>0.847033703424778</v>
      </c>
      <c r="K45" s="140" t="s">
        <v>899</v>
      </c>
      <c r="L45" s="140" t="n">
        <v>40</v>
      </c>
    </row>
    <row r="46" customFormat="false" ht="45" hidden="false" customHeight="false" outlineLevel="0" collapsed="false">
      <c r="A46" s="5" t="s">
        <v>424</v>
      </c>
      <c r="B46" s="5" t="s">
        <v>19</v>
      </c>
      <c r="C46" s="14" t="s">
        <v>425</v>
      </c>
      <c r="D46" s="15" t="s">
        <v>426</v>
      </c>
      <c r="E46" s="16" t="s">
        <v>22</v>
      </c>
      <c r="F46" s="17" t="n">
        <v>1</v>
      </c>
      <c r="G46" s="17" t="n">
        <v>2101.6</v>
      </c>
      <c r="H46" s="17" t="n">
        <f aca="false">ROUND(F46*G46,2)</f>
        <v>2101.6</v>
      </c>
      <c r="I46" s="138" t="n">
        <f aca="false">H46/$H$152</f>
        <v>0.00643431412128045</v>
      </c>
      <c r="J46" s="139" t="n">
        <f aca="false">J45+I46</f>
        <v>0.853468017546059</v>
      </c>
      <c r="K46" s="140" t="s">
        <v>899</v>
      </c>
      <c r="L46" s="140" t="n">
        <v>41</v>
      </c>
    </row>
    <row r="47" customFormat="false" ht="31.5" hidden="false" customHeight="false" outlineLevel="0" collapsed="false">
      <c r="A47" s="5" t="s">
        <v>427</v>
      </c>
      <c r="B47" s="5" t="s">
        <v>19</v>
      </c>
      <c r="C47" s="14" t="s">
        <v>428</v>
      </c>
      <c r="D47" s="15" t="s">
        <v>429</v>
      </c>
      <c r="E47" s="16" t="s">
        <v>22</v>
      </c>
      <c r="F47" s="17" t="n">
        <v>1</v>
      </c>
      <c r="G47" s="17" t="n">
        <v>2101.6</v>
      </c>
      <c r="H47" s="17" t="n">
        <f aca="false">ROUND(F47*G47,2)</f>
        <v>2101.6</v>
      </c>
      <c r="I47" s="138" t="n">
        <f aca="false">H47/$H$152</f>
        <v>0.00643431412128045</v>
      </c>
      <c r="J47" s="139" t="n">
        <f aca="false">J46+I47</f>
        <v>0.859902331667339</v>
      </c>
      <c r="K47" s="140" t="s">
        <v>899</v>
      </c>
      <c r="L47" s="140" t="n">
        <v>42</v>
      </c>
    </row>
    <row r="48" customFormat="false" ht="45" hidden="false" customHeight="false" outlineLevel="0" collapsed="false">
      <c r="A48" s="5" t="s">
        <v>95</v>
      </c>
      <c r="B48" s="5" t="s">
        <v>19</v>
      </c>
      <c r="C48" s="14" t="s">
        <v>96</v>
      </c>
      <c r="D48" s="15" t="s">
        <v>97</v>
      </c>
      <c r="E48" s="16" t="s">
        <v>22</v>
      </c>
      <c r="F48" s="17" t="n">
        <v>1</v>
      </c>
      <c r="G48" s="17" t="n">
        <v>1953.34</v>
      </c>
      <c r="H48" s="17" t="n">
        <f aca="false">ROUND(F48*G48,2)</f>
        <v>1953.34</v>
      </c>
      <c r="I48" s="138" t="n">
        <f aca="false">H48/$H$152</f>
        <v>0.00598039738564045</v>
      </c>
      <c r="J48" s="139" t="n">
        <f aca="false">J47+I48</f>
        <v>0.865882729052979</v>
      </c>
      <c r="K48" s="140" t="s">
        <v>899</v>
      </c>
      <c r="L48" s="140" t="n">
        <v>43</v>
      </c>
    </row>
    <row r="49" customFormat="false" ht="31.5" hidden="false" customHeight="false" outlineLevel="0" collapsed="false">
      <c r="A49" s="5" t="s">
        <v>46</v>
      </c>
      <c r="B49" s="5" t="s">
        <v>19</v>
      </c>
      <c r="C49" s="14" t="s">
        <v>47</v>
      </c>
      <c r="D49" s="15" t="s">
        <v>48</v>
      </c>
      <c r="E49" s="16" t="s">
        <v>49</v>
      </c>
      <c r="F49" s="17" t="n">
        <v>1637.55</v>
      </c>
      <c r="G49" s="17" t="n">
        <v>1.14</v>
      </c>
      <c r="H49" s="17" t="n">
        <f aca="false">ROUND(F49*G49,2)</f>
        <v>1866.81</v>
      </c>
      <c r="I49" s="138" t="n">
        <f aca="false">H49/$H$152</f>
        <v>0.00571547484999408</v>
      </c>
      <c r="J49" s="139" t="n">
        <f aca="false">J48+I49</f>
        <v>0.871598203902974</v>
      </c>
      <c r="K49" s="140" t="s">
        <v>899</v>
      </c>
      <c r="L49" s="140" t="n">
        <v>44</v>
      </c>
    </row>
    <row r="50" customFormat="false" ht="15.75" hidden="false" customHeight="false" outlineLevel="0" collapsed="false">
      <c r="A50" s="5" t="s">
        <v>433</v>
      </c>
      <c r="B50" s="5" t="s">
        <v>42</v>
      </c>
      <c r="C50" s="14" t="s">
        <v>434</v>
      </c>
      <c r="D50" s="15" t="s">
        <v>435</v>
      </c>
      <c r="E50" s="16" t="s">
        <v>49</v>
      </c>
      <c r="F50" s="17" t="n">
        <v>1637.55</v>
      </c>
      <c r="G50" s="17" t="n">
        <v>1.12</v>
      </c>
      <c r="H50" s="17" t="n">
        <f aca="false">ROUND(F50*G50,2)</f>
        <v>1834.06</v>
      </c>
      <c r="I50" s="138" t="n">
        <f aca="false">H50/$H$152</f>
        <v>0.00561520658416237</v>
      </c>
      <c r="J50" s="139" t="n">
        <f aca="false">J49+I50</f>
        <v>0.877213410487136</v>
      </c>
      <c r="K50" s="140" t="s">
        <v>899</v>
      </c>
      <c r="L50" s="140" t="n">
        <v>45</v>
      </c>
    </row>
    <row r="51" customFormat="false" ht="45" hidden="false" customHeight="false" outlineLevel="0" collapsed="false">
      <c r="A51" s="5" t="s">
        <v>261</v>
      </c>
      <c r="B51" s="5" t="s">
        <v>42</v>
      </c>
      <c r="C51" s="14" t="s">
        <v>262</v>
      </c>
      <c r="D51" s="15" t="s">
        <v>263</v>
      </c>
      <c r="E51" s="16" t="s">
        <v>45</v>
      </c>
      <c r="F51" s="17" t="n">
        <v>332</v>
      </c>
      <c r="G51" s="17" t="n">
        <v>5.49</v>
      </c>
      <c r="H51" s="17" t="n">
        <f aca="false">ROUND(F51*G51,2)</f>
        <v>1822.68</v>
      </c>
      <c r="I51" s="138" t="n">
        <f aca="false">H51/$H$152</f>
        <v>0.00558036527530237</v>
      </c>
      <c r="J51" s="139" t="n">
        <f aca="false">J50+I51</f>
        <v>0.882793775762438</v>
      </c>
      <c r="K51" s="140" t="s">
        <v>899</v>
      </c>
      <c r="L51" s="140" t="n">
        <v>46</v>
      </c>
    </row>
    <row r="52" customFormat="false" ht="45" hidden="false" customHeight="false" outlineLevel="0" collapsed="false">
      <c r="A52" s="5" t="s">
        <v>348</v>
      </c>
      <c r="B52" s="5" t="s">
        <v>19</v>
      </c>
      <c r="C52" s="14" t="s">
        <v>219</v>
      </c>
      <c r="D52" s="15" t="s">
        <v>220</v>
      </c>
      <c r="E52" s="16" t="s">
        <v>45</v>
      </c>
      <c r="F52" s="17" t="n">
        <v>138</v>
      </c>
      <c r="G52" s="17" t="n">
        <v>12.64</v>
      </c>
      <c r="H52" s="17" t="n">
        <f aca="false">ROUND(F52*G52,2)</f>
        <v>1744.32</v>
      </c>
      <c r="I52" s="138" t="n">
        <f aca="false">H52/$H$152</f>
        <v>0.00534045622765128</v>
      </c>
      <c r="J52" s="139" t="n">
        <f aca="false">J51+I52</f>
        <v>0.88813423199009</v>
      </c>
      <c r="K52" s="140" t="s">
        <v>899</v>
      </c>
      <c r="L52" s="140" t="n">
        <v>47</v>
      </c>
    </row>
    <row r="53" customFormat="false" ht="30" hidden="false" customHeight="false" outlineLevel="0" collapsed="false">
      <c r="A53" s="5" t="s">
        <v>68</v>
      </c>
      <c r="B53" s="5" t="s">
        <v>42</v>
      </c>
      <c r="C53" s="14" t="s">
        <v>69</v>
      </c>
      <c r="D53" s="15" t="s">
        <v>70</v>
      </c>
      <c r="E53" s="16" t="s">
        <v>45</v>
      </c>
      <c r="F53" s="17" t="n">
        <v>3374</v>
      </c>
      <c r="G53" s="17" t="n">
        <v>0.48</v>
      </c>
      <c r="H53" s="17" t="n">
        <f aca="false">ROUND(F53*G53,2)</f>
        <v>1619.52</v>
      </c>
      <c r="I53" s="138" t="n">
        <f aca="false">H53/$H$152</f>
        <v>0.00495836524823759</v>
      </c>
      <c r="J53" s="139" t="n">
        <f aca="false">J52+I53</f>
        <v>0.893092597238327</v>
      </c>
      <c r="K53" s="140" t="s">
        <v>899</v>
      </c>
      <c r="L53" s="140" t="n">
        <v>48</v>
      </c>
    </row>
    <row r="54" customFormat="false" ht="31.5" hidden="false" customHeight="false" outlineLevel="0" collapsed="false">
      <c r="A54" s="5" t="s">
        <v>303</v>
      </c>
      <c r="B54" s="5" t="s">
        <v>19</v>
      </c>
      <c r="C54" s="14" t="s">
        <v>304</v>
      </c>
      <c r="D54" s="15" t="s">
        <v>305</v>
      </c>
      <c r="E54" s="16" t="s">
        <v>22</v>
      </c>
      <c r="F54" s="17" t="n">
        <v>72</v>
      </c>
      <c r="G54" s="17" t="n">
        <v>22.33</v>
      </c>
      <c r="H54" s="17" t="n">
        <f aca="false">ROUND(F54*G54,2)</f>
        <v>1607.76</v>
      </c>
      <c r="I54" s="138" t="n">
        <f aca="false">H54/$H$152</f>
        <v>0.0049223605213313</v>
      </c>
      <c r="J54" s="139" t="n">
        <f aca="false">J53+I54</f>
        <v>0.898014957759659</v>
      </c>
      <c r="K54" s="140" t="s">
        <v>899</v>
      </c>
      <c r="L54" s="140" t="n">
        <v>49</v>
      </c>
    </row>
    <row r="55" customFormat="false" ht="31.5" hidden="false" customHeight="false" outlineLevel="0" collapsed="false">
      <c r="A55" s="5" t="s">
        <v>359</v>
      </c>
      <c r="B55" s="5" t="s">
        <v>19</v>
      </c>
      <c r="C55" s="14" t="s">
        <v>360</v>
      </c>
      <c r="D55" s="15" t="s">
        <v>361</v>
      </c>
      <c r="E55" s="16" t="s">
        <v>22</v>
      </c>
      <c r="F55" s="17" t="n">
        <v>912</v>
      </c>
      <c r="G55" s="17" t="n">
        <v>1.75</v>
      </c>
      <c r="H55" s="17" t="n">
        <f aca="false">ROUND(F55*G55,2)</f>
        <v>1596</v>
      </c>
      <c r="I55" s="138" t="n">
        <f aca="false">H55/$H$152</f>
        <v>0.00488635579442501</v>
      </c>
      <c r="J55" s="139" t="n">
        <f aca="false">J54+I55</f>
        <v>0.902901313554083</v>
      </c>
      <c r="K55" s="140" t="s">
        <v>899</v>
      </c>
      <c r="L55" s="140" t="n">
        <v>50</v>
      </c>
    </row>
    <row r="56" customFormat="false" ht="75" hidden="false" customHeight="false" outlineLevel="0" collapsed="false">
      <c r="A56" s="5" t="s">
        <v>412</v>
      </c>
      <c r="B56" s="5" t="s">
        <v>19</v>
      </c>
      <c r="C56" s="14" t="s">
        <v>413</v>
      </c>
      <c r="D56" s="15" t="s">
        <v>414</v>
      </c>
      <c r="E56" s="16" t="s">
        <v>22</v>
      </c>
      <c r="F56" s="17" t="n">
        <v>1</v>
      </c>
      <c r="G56" s="17" t="n">
        <v>1487.5</v>
      </c>
      <c r="H56" s="17" t="n">
        <f aca="false">ROUND(F56*G56,2)</f>
        <v>1487.5</v>
      </c>
      <c r="I56" s="138" t="n">
        <f aca="false">H56/$H$152</f>
        <v>0.00455416932594436</v>
      </c>
      <c r="J56" s="139" t="n">
        <f aca="false">J55+I56</f>
        <v>0.907455482880028</v>
      </c>
      <c r="K56" s="140" t="s">
        <v>899</v>
      </c>
      <c r="L56" s="140" t="n">
        <v>51</v>
      </c>
    </row>
    <row r="57" customFormat="false" ht="60" hidden="false" customHeight="false" outlineLevel="0" collapsed="false">
      <c r="A57" s="5" t="s">
        <v>107</v>
      </c>
      <c r="B57" s="5" t="s">
        <v>42</v>
      </c>
      <c r="C57" s="14" t="s">
        <v>108</v>
      </c>
      <c r="D57" s="15" t="s">
        <v>109</v>
      </c>
      <c r="E57" s="16" t="s">
        <v>22</v>
      </c>
      <c r="F57" s="17" t="n">
        <v>5</v>
      </c>
      <c r="G57" s="17" t="n">
        <v>288.65</v>
      </c>
      <c r="H57" s="17" t="n">
        <f aca="false">ROUND(F57*G57,2)</f>
        <v>1443.25</v>
      </c>
      <c r="I57" s="138" t="n">
        <f aca="false">H57/$H$152</f>
        <v>0.00441869235608014</v>
      </c>
      <c r="J57" s="139" t="n">
        <f aca="false">J56+I57</f>
        <v>0.911874175236108</v>
      </c>
      <c r="K57" s="140" t="s">
        <v>899</v>
      </c>
      <c r="L57" s="140" t="n">
        <v>52</v>
      </c>
    </row>
    <row r="58" customFormat="false" ht="31.5" hidden="false" customHeight="false" outlineLevel="0" collapsed="false">
      <c r="A58" s="5" t="s">
        <v>265</v>
      </c>
      <c r="B58" s="5" t="s">
        <v>19</v>
      </c>
      <c r="C58" s="14" t="s">
        <v>222</v>
      </c>
      <c r="D58" s="15" t="s">
        <v>223</v>
      </c>
      <c r="E58" s="16" t="s">
        <v>22</v>
      </c>
      <c r="F58" s="17" t="n">
        <v>266</v>
      </c>
      <c r="G58" s="17" t="n">
        <v>4.97</v>
      </c>
      <c r="H58" s="17" t="n">
        <f aca="false">ROUND(F58*G58,2)</f>
        <v>1322.02</v>
      </c>
      <c r="I58" s="138" t="n">
        <f aca="false">H58/$H$152</f>
        <v>0.00404753138304872</v>
      </c>
      <c r="J58" s="139" t="n">
        <f aca="false">J57+I58</f>
        <v>0.915921706619157</v>
      </c>
      <c r="K58" s="140" t="s">
        <v>899</v>
      </c>
      <c r="L58" s="140" t="n">
        <v>53</v>
      </c>
    </row>
    <row r="59" customFormat="false" ht="45" hidden="false" customHeight="false" outlineLevel="0" collapsed="false">
      <c r="A59" s="5" t="s">
        <v>388</v>
      </c>
      <c r="B59" s="5" t="s">
        <v>19</v>
      </c>
      <c r="C59" s="14" t="s">
        <v>198</v>
      </c>
      <c r="D59" s="15" t="s">
        <v>199</v>
      </c>
      <c r="E59" s="16" t="s">
        <v>49</v>
      </c>
      <c r="F59" s="17" t="n">
        <v>144.63</v>
      </c>
      <c r="G59" s="17" t="n">
        <v>8.37</v>
      </c>
      <c r="H59" s="17" t="n">
        <f aca="false">ROUND(F59*G59,2)</f>
        <v>1210.55</v>
      </c>
      <c r="I59" s="138" t="n">
        <f aca="false">H59/$H$152</f>
        <v>0.00370625188404837</v>
      </c>
      <c r="J59" s="139" t="n">
        <f aca="false">J58+I59</f>
        <v>0.919627958503205</v>
      </c>
      <c r="K59" s="140" t="s">
        <v>899</v>
      </c>
      <c r="L59" s="140" t="n">
        <v>54</v>
      </c>
    </row>
    <row r="60" customFormat="false" ht="90" hidden="false" customHeight="false" outlineLevel="0" collapsed="false">
      <c r="A60" s="5" t="s">
        <v>415</v>
      </c>
      <c r="B60" s="5" t="s">
        <v>19</v>
      </c>
      <c r="C60" s="14" t="s">
        <v>416</v>
      </c>
      <c r="D60" s="15" t="s">
        <v>417</v>
      </c>
      <c r="E60" s="16" t="s">
        <v>22</v>
      </c>
      <c r="F60" s="17" t="n">
        <v>1</v>
      </c>
      <c r="G60" s="17" t="n">
        <v>1124.14</v>
      </c>
      <c r="H60" s="17" t="n">
        <f aca="false">ROUND(F60*G60,2)</f>
        <v>1124.14</v>
      </c>
      <c r="I60" s="138" t="n">
        <f aca="false">H60/$H$152</f>
        <v>0.00344169674357452</v>
      </c>
      <c r="J60" s="139" t="n">
        <f aca="false">J59+I60</f>
        <v>0.92306965524678</v>
      </c>
      <c r="K60" s="140" t="s">
        <v>899</v>
      </c>
      <c r="L60" s="140" t="n">
        <v>55</v>
      </c>
    </row>
    <row r="61" customFormat="false" ht="75" hidden="false" customHeight="false" outlineLevel="0" collapsed="false">
      <c r="A61" s="5" t="s">
        <v>27</v>
      </c>
      <c r="B61" s="5" t="s">
        <v>19</v>
      </c>
      <c r="C61" s="14" t="s">
        <v>28</v>
      </c>
      <c r="D61" s="15" t="s">
        <v>29</v>
      </c>
      <c r="E61" s="16" t="s">
        <v>22</v>
      </c>
      <c r="F61" s="17" t="n">
        <v>1</v>
      </c>
      <c r="G61" s="17" t="n">
        <v>1083.16</v>
      </c>
      <c r="H61" s="17" t="n">
        <f aca="false">ROUND(F61*G61,2)</f>
        <v>1083.16</v>
      </c>
      <c r="I61" s="138" t="n">
        <f aca="false">H61/$H$152</f>
        <v>0.00331623129216128</v>
      </c>
      <c r="J61" s="139" t="n">
        <f aca="false">J60+I61</f>
        <v>0.926385886538941</v>
      </c>
      <c r="K61" s="140" t="s">
        <v>899</v>
      </c>
      <c r="L61" s="140" t="n">
        <v>56</v>
      </c>
    </row>
    <row r="62" customFormat="false" ht="45" hidden="false" customHeight="false" outlineLevel="0" collapsed="false">
      <c r="A62" s="5" t="s">
        <v>236</v>
      </c>
      <c r="B62" s="5" t="s">
        <v>42</v>
      </c>
      <c r="C62" s="14" t="s">
        <v>237</v>
      </c>
      <c r="D62" s="15" t="s">
        <v>238</v>
      </c>
      <c r="E62" s="16" t="s">
        <v>22</v>
      </c>
      <c r="F62" s="17" t="n">
        <v>7</v>
      </c>
      <c r="G62" s="17" t="n">
        <v>147.6</v>
      </c>
      <c r="H62" s="17" t="n">
        <f aca="false">ROUND(F62*G62,2)</f>
        <v>1033.2</v>
      </c>
      <c r="I62" s="138" t="n">
        <f aca="false">H62/$H$152</f>
        <v>0.0031632724353383</v>
      </c>
      <c r="J62" s="139" t="n">
        <f aca="false">J61+I62</f>
        <v>0.929549158974279</v>
      </c>
      <c r="K62" s="140" t="s">
        <v>899</v>
      </c>
      <c r="L62" s="140" t="n">
        <v>57</v>
      </c>
    </row>
    <row r="63" customFormat="false" ht="31.5" hidden="false" customHeight="false" outlineLevel="0" collapsed="false">
      <c r="A63" s="5" t="s">
        <v>30</v>
      </c>
      <c r="B63" s="5" t="s">
        <v>19</v>
      </c>
      <c r="C63" s="14" t="s">
        <v>31</v>
      </c>
      <c r="D63" s="15" t="s">
        <v>32</v>
      </c>
      <c r="E63" s="16" t="s">
        <v>33</v>
      </c>
      <c r="F63" s="17" t="n">
        <v>3</v>
      </c>
      <c r="G63" s="17" t="n">
        <v>338.73</v>
      </c>
      <c r="H63" s="17" t="n">
        <f aca="false">ROUND(F63*G63,2)</f>
        <v>1016.19</v>
      </c>
      <c r="I63" s="138" t="n">
        <f aca="false">H63/$H$152</f>
        <v>0.00311119416963456</v>
      </c>
      <c r="J63" s="139" t="n">
        <f aca="false">J62+I63</f>
        <v>0.932660353143914</v>
      </c>
      <c r="K63" s="140" t="s">
        <v>899</v>
      </c>
      <c r="L63" s="140" t="n">
        <v>58</v>
      </c>
    </row>
    <row r="64" customFormat="false" ht="45" hidden="false" customHeight="false" outlineLevel="0" collapsed="false">
      <c r="A64" s="5" t="s">
        <v>329</v>
      </c>
      <c r="B64" s="5" t="s">
        <v>42</v>
      </c>
      <c r="C64" s="14" t="s">
        <v>330</v>
      </c>
      <c r="D64" s="15" t="s">
        <v>331</v>
      </c>
      <c r="E64" s="16" t="s">
        <v>22</v>
      </c>
      <c r="F64" s="17" t="n">
        <v>40</v>
      </c>
      <c r="G64" s="17" t="n">
        <v>25.26</v>
      </c>
      <c r="H64" s="17" t="n">
        <f aca="false">ROUND(F64*G64,2)</f>
        <v>1010.4</v>
      </c>
      <c r="I64" s="138" t="n">
        <f aca="false">H64/$H$152</f>
        <v>0.0030934673525608</v>
      </c>
      <c r="J64" s="139" t="n">
        <f aca="false">J63+I64</f>
        <v>0.935753820496475</v>
      </c>
      <c r="K64" s="140" t="s">
        <v>899</v>
      </c>
      <c r="L64" s="140" t="n">
        <v>59</v>
      </c>
    </row>
    <row r="65" customFormat="false" ht="45" hidden="false" customHeight="false" outlineLevel="0" collapsed="false">
      <c r="A65" s="5" t="s">
        <v>125</v>
      </c>
      <c r="B65" s="5" t="s">
        <v>42</v>
      </c>
      <c r="C65" s="14" t="s">
        <v>126</v>
      </c>
      <c r="D65" s="15" t="s">
        <v>127</v>
      </c>
      <c r="E65" s="16" t="s">
        <v>22</v>
      </c>
      <c r="F65" s="17" t="n">
        <v>9</v>
      </c>
      <c r="G65" s="17" t="n">
        <v>110.62</v>
      </c>
      <c r="H65" s="17" t="n">
        <f aca="false">ROUND(F65*G65,2)</f>
        <v>995.58</v>
      </c>
      <c r="I65" s="138" t="n">
        <f aca="false">H65/$H$152</f>
        <v>0.00304809404875542</v>
      </c>
      <c r="J65" s="139" t="n">
        <f aca="false">J64+I65</f>
        <v>0.93880191454523</v>
      </c>
      <c r="K65" s="140" t="s">
        <v>899</v>
      </c>
      <c r="L65" s="140" t="n">
        <v>60</v>
      </c>
    </row>
    <row r="66" customFormat="false" ht="45" hidden="false" customHeight="false" outlineLevel="0" collapsed="false">
      <c r="A66" s="5" t="s">
        <v>143</v>
      </c>
      <c r="B66" s="5" t="s">
        <v>42</v>
      </c>
      <c r="C66" s="14" t="s">
        <v>144</v>
      </c>
      <c r="D66" s="15" t="s">
        <v>145</v>
      </c>
      <c r="E66" s="16" t="s">
        <v>22</v>
      </c>
      <c r="F66" s="17" t="n">
        <v>6</v>
      </c>
      <c r="G66" s="17" t="n">
        <v>160.23</v>
      </c>
      <c r="H66" s="17" t="n">
        <f aca="false">ROUND(F66*G66,2)</f>
        <v>961.38</v>
      </c>
      <c r="I66" s="138" t="n">
        <f aca="false">H66/$H$152</f>
        <v>0.00294338642458917</v>
      </c>
      <c r="J66" s="139" t="n">
        <f aca="false">J65+I66</f>
        <v>0.941745300969819</v>
      </c>
      <c r="K66" s="140" t="s">
        <v>899</v>
      </c>
      <c r="L66" s="140" t="n">
        <v>61</v>
      </c>
    </row>
    <row r="67" customFormat="false" ht="45" hidden="false" customHeight="false" outlineLevel="0" collapsed="false">
      <c r="A67" s="5" t="s">
        <v>149</v>
      </c>
      <c r="B67" s="5" t="s">
        <v>42</v>
      </c>
      <c r="C67" s="14" t="s">
        <v>150</v>
      </c>
      <c r="D67" s="15" t="s">
        <v>151</v>
      </c>
      <c r="E67" s="16" t="s">
        <v>22</v>
      </c>
      <c r="F67" s="17" t="n">
        <v>14</v>
      </c>
      <c r="G67" s="17" t="n">
        <v>68.51</v>
      </c>
      <c r="H67" s="17" t="n">
        <f aca="false">ROUND(F67*G67,2)</f>
        <v>959.14</v>
      </c>
      <c r="I67" s="138" t="n">
        <f aca="false">H67/$H$152</f>
        <v>0.00293652838136893</v>
      </c>
      <c r="J67" s="139" t="n">
        <f aca="false">J66+I67</f>
        <v>0.944681829351188</v>
      </c>
      <c r="K67" s="140" t="s">
        <v>899</v>
      </c>
      <c r="L67" s="140" t="n">
        <v>62</v>
      </c>
    </row>
    <row r="68" customFormat="false" ht="31.5" hidden="false" customHeight="false" outlineLevel="0" collapsed="false">
      <c r="A68" s="5" t="s">
        <v>356</v>
      </c>
      <c r="B68" s="5" t="s">
        <v>19</v>
      </c>
      <c r="C68" s="14" t="s">
        <v>357</v>
      </c>
      <c r="D68" s="15" t="s">
        <v>358</v>
      </c>
      <c r="E68" s="16" t="s">
        <v>22</v>
      </c>
      <c r="F68" s="17" t="n">
        <v>2224</v>
      </c>
      <c r="G68" s="17" t="n">
        <v>0.4</v>
      </c>
      <c r="H68" s="17" t="n">
        <f aca="false">ROUND(F68*G68,2)</f>
        <v>889.6</v>
      </c>
      <c r="I68" s="138" t="n">
        <f aca="false">H68/$H$152</f>
        <v>0.00272362287889755</v>
      </c>
      <c r="J68" s="139" t="n">
        <f aca="false">J67+I68</f>
        <v>0.947405452230086</v>
      </c>
      <c r="K68" s="140" t="s">
        <v>899</v>
      </c>
      <c r="L68" s="140" t="n">
        <v>63</v>
      </c>
    </row>
    <row r="69" customFormat="false" ht="31.5" hidden="false" customHeight="false" outlineLevel="0" collapsed="false">
      <c r="A69" s="5" t="s">
        <v>322</v>
      </c>
      <c r="B69" s="5" t="s">
        <v>19</v>
      </c>
      <c r="C69" s="14" t="s">
        <v>323</v>
      </c>
      <c r="D69" s="15" t="s">
        <v>324</v>
      </c>
      <c r="E69" s="16" t="s">
        <v>22</v>
      </c>
      <c r="F69" s="17" t="n">
        <v>38</v>
      </c>
      <c r="G69" s="17" t="n">
        <v>22.33</v>
      </c>
      <c r="H69" s="17" t="n">
        <f aca="false">ROUND(F69*G69,2)</f>
        <v>848.54</v>
      </c>
      <c r="I69" s="138" t="n">
        <f aca="false">H69/$H$152</f>
        <v>0.0025979124973693</v>
      </c>
      <c r="J69" s="139" t="n">
        <f aca="false">J68+I69</f>
        <v>0.950003364727455</v>
      </c>
      <c r="K69" s="140" t="s">
        <v>899</v>
      </c>
      <c r="L69" s="140" t="n">
        <v>64</v>
      </c>
    </row>
    <row r="70" customFormat="false" ht="60" hidden="false" customHeight="false" outlineLevel="0" collapsed="false">
      <c r="A70" s="5" t="s">
        <v>170</v>
      </c>
      <c r="B70" s="5" t="s">
        <v>42</v>
      </c>
      <c r="C70" s="14" t="s">
        <v>171</v>
      </c>
      <c r="D70" s="15" t="s">
        <v>172</v>
      </c>
      <c r="E70" s="16" t="s">
        <v>45</v>
      </c>
      <c r="F70" s="17" t="n">
        <v>9</v>
      </c>
      <c r="G70" s="17" t="n">
        <v>85.08</v>
      </c>
      <c r="H70" s="17" t="n">
        <f aca="false">ROUND(F70*G70,2)</f>
        <v>765.72</v>
      </c>
      <c r="I70" s="138" t="n">
        <f aca="false">H70/$H$152</f>
        <v>0.00234434859580647</v>
      </c>
      <c r="J70" s="139" t="n">
        <f aca="false">J69+I70</f>
        <v>0.952347713323261</v>
      </c>
      <c r="K70" s="140" t="s">
        <v>899</v>
      </c>
      <c r="L70" s="140" t="n">
        <v>65</v>
      </c>
    </row>
    <row r="71" customFormat="false" ht="45" hidden="false" customHeight="false" outlineLevel="0" collapsed="false">
      <c r="A71" s="5" t="s">
        <v>230</v>
      </c>
      <c r="B71" s="5" t="s">
        <v>42</v>
      </c>
      <c r="C71" s="14" t="s">
        <v>231</v>
      </c>
      <c r="D71" s="15" t="s">
        <v>232</v>
      </c>
      <c r="E71" s="16" t="s">
        <v>45</v>
      </c>
      <c r="F71" s="17" t="n">
        <v>120</v>
      </c>
      <c r="G71" s="17" t="n">
        <v>6.2</v>
      </c>
      <c r="H71" s="17" t="n">
        <f aca="false">ROUND(F71*G71,2)</f>
        <v>744</v>
      </c>
      <c r="I71" s="138" t="n">
        <f aca="false">H71/$H$152</f>
        <v>0.00227785006958158</v>
      </c>
      <c r="J71" s="139" t="n">
        <f aca="false">J70+I71</f>
        <v>0.954625563392843</v>
      </c>
      <c r="K71" s="140" t="s">
        <v>899</v>
      </c>
      <c r="L71" s="140" t="n">
        <v>66</v>
      </c>
    </row>
    <row r="72" customFormat="false" ht="30" hidden="false" customHeight="false" outlineLevel="0" collapsed="false">
      <c r="A72" s="5" t="s">
        <v>436</v>
      </c>
      <c r="B72" s="5" t="s">
        <v>42</v>
      </c>
      <c r="C72" s="14" t="s">
        <v>437</v>
      </c>
      <c r="D72" s="15" t="s">
        <v>438</v>
      </c>
      <c r="E72" s="16" t="s">
        <v>49</v>
      </c>
      <c r="F72" s="17" t="n">
        <v>1637.55</v>
      </c>
      <c r="G72" s="17" t="n">
        <v>0.39</v>
      </c>
      <c r="H72" s="17" t="n">
        <f aca="false">ROUND(F72*G72,2)</f>
        <v>638.64</v>
      </c>
      <c r="I72" s="138" t="n">
        <f aca="false">H72/$H$152</f>
        <v>0.00195527710811503</v>
      </c>
      <c r="J72" s="139" t="n">
        <f aca="false">J71+I72</f>
        <v>0.956580840500958</v>
      </c>
      <c r="K72" s="140" t="s">
        <v>899</v>
      </c>
      <c r="L72" s="140" t="n">
        <v>67</v>
      </c>
    </row>
    <row r="73" customFormat="false" ht="45" hidden="false" customHeight="false" outlineLevel="0" collapsed="false">
      <c r="A73" s="5" t="s">
        <v>137</v>
      </c>
      <c r="B73" s="5" t="s">
        <v>19</v>
      </c>
      <c r="C73" s="14" t="s">
        <v>138</v>
      </c>
      <c r="D73" s="15" t="s">
        <v>139</v>
      </c>
      <c r="E73" s="16" t="s">
        <v>22</v>
      </c>
      <c r="F73" s="17" t="n">
        <v>4</v>
      </c>
      <c r="G73" s="17" t="n">
        <v>159.58</v>
      </c>
      <c r="H73" s="17" t="n">
        <f aca="false">ROUND(F73*G73,2)</f>
        <v>638.32</v>
      </c>
      <c r="I73" s="138" t="n">
        <f aca="false">H73/$H$152</f>
        <v>0.001954297387655</v>
      </c>
      <c r="J73" s="139" t="n">
        <f aca="false">J72+I73</f>
        <v>0.958535137888613</v>
      </c>
      <c r="K73" s="140" t="s">
        <v>899</v>
      </c>
      <c r="L73" s="140" t="n">
        <v>68</v>
      </c>
    </row>
    <row r="74" customFormat="false" ht="30" hidden="false" customHeight="false" outlineLevel="0" collapsed="false">
      <c r="A74" s="5" t="s">
        <v>41</v>
      </c>
      <c r="B74" s="5" t="s">
        <v>42</v>
      </c>
      <c r="C74" s="14" t="s">
        <v>43</v>
      </c>
      <c r="D74" s="15" t="s">
        <v>44</v>
      </c>
      <c r="E74" s="16" t="s">
        <v>45</v>
      </c>
      <c r="F74" s="17" t="n">
        <v>52</v>
      </c>
      <c r="G74" s="17" t="n">
        <v>12.27</v>
      </c>
      <c r="H74" s="17" t="n">
        <f aca="false">ROUND(F74*G74,2)</f>
        <v>638.04</v>
      </c>
      <c r="I74" s="138" t="n">
        <f aca="false">H74/$H$152</f>
        <v>0.00195344013225246</v>
      </c>
      <c r="J74" s="139" t="n">
        <f aca="false">J73+I74</f>
        <v>0.960488578020865</v>
      </c>
      <c r="K74" s="140" t="s">
        <v>899</v>
      </c>
      <c r="L74" s="140" t="n">
        <v>69</v>
      </c>
    </row>
    <row r="75" customFormat="false" ht="31.5" hidden="false" customHeight="false" outlineLevel="0" collapsed="false">
      <c r="A75" s="5" t="s">
        <v>77</v>
      </c>
      <c r="B75" s="5" t="s">
        <v>19</v>
      </c>
      <c r="C75" s="14" t="s">
        <v>78</v>
      </c>
      <c r="D75" s="15" t="s">
        <v>79</v>
      </c>
      <c r="E75" s="16" t="s">
        <v>49</v>
      </c>
      <c r="F75" s="17" t="n">
        <v>32.25</v>
      </c>
      <c r="G75" s="17" t="n">
        <v>17.71</v>
      </c>
      <c r="H75" s="17" t="n">
        <f aca="false">ROUND(F75*G75,2)</f>
        <v>571.15</v>
      </c>
      <c r="I75" s="138" t="n">
        <f aca="false">H75/$H$152</f>
        <v>0.00174864793984076</v>
      </c>
      <c r="J75" s="139" t="n">
        <f aca="false">J74+I75</f>
        <v>0.962237225960706</v>
      </c>
      <c r="K75" s="140" t="s">
        <v>899</v>
      </c>
      <c r="L75" s="140" t="n">
        <v>70</v>
      </c>
    </row>
    <row r="76" customFormat="false" ht="31.5" hidden="false" customHeight="false" outlineLevel="0" collapsed="false">
      <c r="A76" s="5" t="s">
        <v>439</v>
      </c>
      <c r="B76" s="5" t="s">
        <v>19</v>
      </c>
      <c r="C76" s="14" t="s">
        <v>440</v>
      </c>
      <c r="D76" s="15" t="s">
        <v>441</v>
      </c>
      <c r="E76" s="16" t="s">
        <v>22</v>
      </c>
      <c r="F76" s="17" t="n">
        <v>2</v>
      </c>
      <c r="G76" s="17" t="n">
        <v>280</v>
      </c>
      <c r="H76" s="17" t="n">
        <f aca="false">ROUND(F76*G76,2)</f>
        <v>560</v>
      </c>
      <c r="I76" s="138" t="n">
        <f aca="false">H76/$H$152</f>
        <v>0.00171451080506141</v>
      </c>
      <c r="J76" s="139" t="n">
        <f aca="false">J75+I76</f>
        <v>0.963951736765768</v>
      </c>
      <c r="K76" s="140" t="s">
        <v>899</v>
      </c>
      <c r="L76" s="140" t="n">
        <v>71</v>
      </c>
    </row>
    <row r="77" customFormat="false" ht="31.5" hidden="false" customHeight="false" outlineLevel="0" collapsed="false">
      <c r="A77" s="5" t="s">
        <v>110</v>
      </c>
      <c r="B77" s="5" t="s">
        <v>19</v>
      </c>
      <c r="C77" s="14" t="s">
        <v>111</v>
      </c>
      <c r="D77" s="15" t="s">
        <v>112</v>
      </c>
      <c r="E77" s="16" t="s">
        <v>22</v>
      </c>
      <c r="F77" s="17" t="n">
        <v>2</v>
      </c>
      <c r="G77" s="17" t="n">
        <v>276.22</v>
      </c>
      <c r="H77" s="17" t="n">
        <f aca="false">ROUND(F77*G77,2)</f>
        <v>552.44</v>
      </c>
      <c r="I77" s="138" t="n">
        <f aca="false">H77/$H$152</f>
        <v>0.00169136490919308</v>
      </c>
      <c r="J77" s="139" t="n">
        <f aca="false">J76+I77</f>
        <v>0.965643101674961</v>
      </c>
      <c r="K77" s="140" t="s">
        <v>899</v>
      </c>
      <c r="L77" s="140" t="n">
        <v>72</v>
      </c>
    </row>
    <row r="78" customFormat="false" ht="31.5" hidden="false" customHeight="false" outlineLevel="0" collapsed="false">
      <c r="A78" s="5" t="s">
        <v>297</v>
      </c>
      <c r="B78" s="5" t="s">
        <v>19</v>
      </c>
      <c r="C78" s="14" t="s">
        <v>298</v>
      </c>
      <c r="D78" s="15" t="s">
        <v>299</v>
      </c>
      <c r="E78" s="16" t="s">
        <v>22</v>
      </c>
      <c r="F78" s="17" t="n">
        <v>48</v>
      </c>
      <c r="G78" s="17" t="n">
        <v>10.77</v>
      </c>
      <c r="H78" s="17" t="n">
        <f aca="false">ROUND(F78*G78,2)</f>
        <v>516.96</v>
      </c>
      <c r="I78" s="138" t="n">
        <f aca="false">H78/$H$152</f>
        <v>0.00158273840318669</v>
      </c>
      <c r="J78" s="139" t="n">
        <f aca="false">J77+I78</f>
        <v>0.967225840078147</v>
      </c>
      <c r="K78" s="140" t="s">
        <v>899</v>
      </c>
      <c r="L78" s="140" t="n">
        <v>73</v>
      </c>
    </row>
    <row r="79" customFormat="false" ht="45" hidden="false" customHeight="false" outlineLevel="0" collapsed="false">
      <c r="A79" s="5" t="s">
        <v>269</v>
      </c>
      <c r="B79" s="5" t="s">
        <v>42</v>
      </c>
      <c r="C79" s="14" t="s">
        <v>270</v>
      </c>
      <c r="D79" s="15" t="s">
        <v>271</v>
      </c>
      <c r="E79" s="16" t="s">
        <v>45</v>
      </c>
      <c r="F79" s="17" t="n">
        <v>32</v>
      </c>
      <c r="G79" s="17" t="n">
        <v>15.15</v>
      </c>
      <c r="H79" s="17" t="n">
        <f aca="false">ROUND(F79*G79,2)</f>
        <v>484.8</v>
      </c>
      <c r="I79" s="138" t="n">
        <f aca="false">H79/$H$152</f>
        <v>0.00148427649695316</v>
      </c>
      <c r="J79" s="139" t="n">
        <f aca="false">J78+I79</f>
        <v>0.9687101165751</v>
      </c>
      <c r="K79" s="140" t="s">
        <v>899</v>
      </c>
      <c r="L79" s="140" t="n">
        <v>74</v>
      </c>
    </row>
    <row r="80" customFormat="false" ht="31.5" hidden="false" customHeight="false" outlineLevel="0" collapsed="false">
      <c r="A80" s="5" t="s">
        <v>381</v>
      </c>
      <c r="B80" s="5" t="s">
        <v>19</v>
      </c>
      <c r="C80" s="14" t="s">
        <v>382</v>
      </c>
      <c r="D80" s="15" t="s">
        <v>383</v>
      </c>
      <c r="E80" s="16" t="s">
        <v>22</v>
      </c>
      <c r="F80" s="17" t="n">
        <v>15</v>
      </c>
      <c r="G80" s="17" t="n">
        <v>30.48</v>
      </c>
      <c r="H80" s="17" t="n">
        <f aca="false">ROUND(F80*G80,2)</f>
        <v>457.2</v>
      </c>
      <c r="I80" s="138" t="n">
        <f aca="false">H80/$H$152</f>
        <v>0.00139977560727513</v>
      </c>
      <c r="J80" s="139" t="n">
        <f aca="false">J79+I80</f>
        <v>0.970109892182376</v>
      </c>
      <c r="K80" s="140" t="s">
        <v>899</v>
      </c>
      <c r="L80" s="140" t="n">
        <v>75</v>
      </c>
    </row>
    <row r="81" customFormat="false" ht="45" hidden="false" customHeight="false" outlineLevel="0" collapsed="false">
      <c r="A81" s="5" t="s">
        <v>134</v>
      </c>
      <c r="B81" s="5" t="s">
        <v>42</v>
      </c>
      <c r="C81" s="14" t="s">
        <v>135</v>
      </c>
      <c r="D81" s="15" t="s">
        <v>136</v>
      </c>
      <c r="E81" s="16" t="s">
        <v>22</v>
      </c>
      <c r="F81" s="17" t="n">
        <v>3</v>
      </c>
      <c r="G81" s="17" t="n">
        <v>151.44</v>
      </c>
      <c r="H81" s="17" t="n">
        <f aca="false">ROUND(F81*G81,2)</f>
        <v>454.32</v>
      </c>
      <c r="I81" s="138" t="n">
        <f aca="false">H81/$H$152</f>
        <v>0.00139095812313482</v>
      </c>
      <c r="J81" s="139" t="n">
        <f aca="false">J80+I81</f>
        <v>0.97150085030551</v>
      </c>
      <c r="K81" s="140" t="s">
        <v>899</v>
      </c>
      <c r="L81" s="140" t="n">
        <v>76</v>
      </c>
    </row>
    <row r="82" customFormat="false" ht="30" hidden="false" customHeight="false" outlineLevel="0" collapsed="false">
      <c r="A82" s="5" t="s">
        <v>393</v>
      </c>
      <c r="B82" s="5" t="s">
        <v>42</v>
      </c>
      <c r="C82" s="14" t="s">
        <v>394</v>
      </c>
      <c r="D82" s="15" t="s">
        <v>395</v>
      </c>
      <c r="E82" s="16" t="s">
        <v>49</v>
      </c>
      <c r="F82" s="17" t="n">
        <v>38.25</v>
      </c>
      <c r="G82" s="17" t="n">
        <v>11.02</v>
      </c>
      <c r="H82" s="17" t="n">
        <f aca="false">ROUND(F82*G82,2)</f>
        <v>421.52</v>
      </c>
      <c r="I82" s="138" t="n">
        <f aca="false">H82/$H$152</f>
        <v>0.00129053677598122</v>
      </c>
      <c r="J82" s="139" t="n">
        <f aca="false">J81+I82</f>
        <v>0.972791387081492</v>
      </c>
      <c r="K82" s="140" t="s">
        <v>899</v>
      </c>
      <c r="L82" s="140" t="n">
        <v>77</v>
      </c>
    </row>
    <row r="83" customFormat="false" ht="15.75" hidden="false" customHeight="false" outlineLevel="0" collapsed="false">
      <c r="A83" s="5" t="s">
        <v>34</v>
      </c>
      <c r="B83" s="5" t="s">
        <v>19</v>
      </c>
      <c r="C83" s="14" t="s">
        <v>35</v>
      </c>
      <c r="D83" s="15" t="s">
        <v>36</v>
      </c>
      <c r="E83" s="16" t="s">
        <v>22</v>
      </c>
      <c r="F83" s="17" t="n">
        <v>1</v>
      </c>
      <c r="G83" s="17" t="n">
        <v>406.6</v>
      </c>
      <c r="H83" s="17" t="n">
        <f aca="false">ROUND(F83*G83,2)</f>
        <v>406.6</v>
      </c>
      <c r="I83" s="138" t="n">
        <f aca="false">H83/$H$152</f>
        <v>0.00124485730953209</v>
      </c>
      <c r="J83" s="139" t="n">
        <f aca="false">J82+I83</f>
        <v>0.974036244391024</v>
      </c>
      <c r="K83" s="140" t="s">
        <v>899</v>
      </c>
      <c r="L83" s="140" t="n">
        <v>78</v>
      </c>
    </row>
    <row r="84" customFormat="false" ht="31.5" hidden="false" customHeight="false" outlineLevel="0" collapsed="false">
      <c r="A84" s="5" t="s">
        <v>430</v>
      </c>
      <c r="B84" s="5" t="s">
        <v>19</v>
      </c>
      <c r="C84" s="14" t="s">
        <v>431</v>
      </c>
      <c r="D84" s="15" t="s">
        <v>432</v>
      </c>
      <c r="E84" s="16" t="s">
        <v>22</v>
      </c>
      <c r="F84" s="17" t="n">
        <v>1</v>
      </c>
      <c r="G84" s="17" t="n">
        <v>406.6</v>
      </c>
      <c r="H84" s="17" t="n">
        <f aca="false">ROUND(F84*G84,2)</f>
        <v>406.6</v>
      </c>
      <c r="I84" s="138" t="n">
        <f aca="false">H84/$H$152</f>
        <v>0.00124485730953209</v>
      </c>
      <c r="J84" s="139" t="n">
        <f aca="false">J83+I84</f>
        <v>0.975281101700556</v>
      </c>
      <c r="K84" s="140" t="s">
        <v>899</v>
      </c>
      <c r="L84" s="140" t="n">
        <v>79</v>
      </c>
    </row>
    <row r="85" customFormat="false" ht="30" hidden="false" customHeight="false" outlineLevel="0" collapsed="false">
      <c r="A85" s="5" t="s">
        <v>372</v>
      </c>
      <c r="B85" s="5" t="s">
        <v>42</v>
      </c>
      <c r="C85" s="14" t="s">
        <v>373</v>
      </c>
      <c r="D85" s="15" t="s">
        <v>374</v>
      </c>
      <c r="E85" s="16" t="s">
        <v>49</v>
      </c>
      <c r="F85" s="17" t="n">
        <v>256</v>
      </c>
      <c r="G85" s="17" t="n">
        <v>1.51</v>
      </c>
      <c r="H85" s="17" t="n">
        <f aca="false">ROUND(F85*G85,2)</f>
        <v>386.56</v>
      </c>
      <c r="I85" s="138" t="n">
        <f aca="false">H85/$H$152</f>
        <v>0.00118350231572239</v>
      </c>
      <c r="J85" s="139" t="n">
        <f aca="false">J84+I85</f>
        <v>0.976464604016278</v>
      </c>
      <c r="K85" s="140" t="s">
        <v>899</v>
      </c>
      <c r="L85" s="140" t="n">
        <v>80</v>
      </c>
    </row>
    <row r="86" customFormat="false" ht="45" hidden="false" customHeight="false" outlineLevel="0" collapsed="false">
      <c r="A86" s="5" t="s">
        <v>275</v>
      </c>
      <c r="B86" s="5" t="s">
        <v>19</v>
      </c>
      <c r="C86" s="14" t="s">
        <v>276</v>
      </c>
      <c r="D86" s="15" t="s">
        <v>277</v>
      </c>
      <c r="E86" s="16" t="s">
        <v>22</v>
      </c>
      <c r="F86" s="17" t="n">
        <v>4</v>
      </c>
      <c r="G86" s="17" t="n">
        <v>94.6</v>
      </c>
      <c r="H86" s="17" t="n">
        <f aca="false">ROUND(F86*G86,2)</f>
        <v>378.4</v>
      </c>
      <c r="I86" s="138" t="n">
        <f aca="false">H86/$H$152</f>
        <v>0.00115851944399149</v>
      </c>
      <c r="J86" s="139" t="n">
        <f aca="false">J85+I86</f>
        <v>0.97762312346027</v>
      </c>
      <c r="K86" s="140" t="s">
        <v>899</v>
      </c>
      <c r="L86" s="140" t="n">
        <v>81</v>
      </c>
    </row>
    <row r="87" customFormat="false" ht="31.5" hidden="false" customHeight="false" outlineLevel="0" collapsed="false">
      <c r="A87" s="5" t="s">
        <v>384</v>
      </c>
      <c r="B87" s="5" t="s">
        <v>19</v>
      </c>
      <c r="C87" s="14" t="s">
        <v>385</v>
      </c>
      <c r="D87" s="15" t="s">
        <v>386</v>
      </c>
      <c r="E87" s="16" t="s">
        <v>22</v>
      </c>
      <c r="F87" s="17" t="n">
        <v>15</v>
      </c>
      <c r="G87" s="17" t="n">
        <v>22.33</v>
      </c>
      <c r="H87" s="17" t="n">
        <f aca="false">ROUND(F87*G87,2)</f>
        <v>334.95</v>
      </c>
      <c r="I87" s="138" t="n">
        <f aca="false">H87/$H$152</f>
        <v>0.00102549177527735</v>
      </c>
      <c r="J87" s="139" t="n">
        <f aca="false">J86+I87</f>
        <v>0.978648615235547</v>
      </c>
      <c r="K87" s="140" t="s">
        <v>899</v>
      </c>
      <c r="L87" s="140" t="n">
        <v>82</v>
      </c>
    </row>
    <row r="88" customFormat="false" ht="31.5" hidden="false" customHeight="false" outlineLevel="0" collapsed="false">
      <c r="A88" s="5" t="s">
        <v>406</v>
      </c>
      <c r="B88" s="5" t="s">
        <v>19</v>
      </c>
      <c r="C88" s="14" t="s">
        <v>407</v>
      </c>
      <c r="D88" s="15" t="s">
        <v>408</v>
      </c>
      <c r="E88" s="16" t="s">
        <v>22</v>
      </c>
      <c r="F88" s="17" t="n">
        <v>16</v>
      </c>
      <c r="G88" s="17" t="n">
        <v>19.07</v>
      </c>
      <c r="H88" s="17" t="n">
        <f aca="false">ROUND(F88*G88,2)</f>
        <v>305.12</v>
      </c>
      <c r="I88" s="138" t="n">
        <f aca="false">H88/$H$152</f>
        <v>0.000934163458643458</v>
      </c>
      <c r="J88" s="139" t="n">
        <f aca="false">J87+I88</f>
        <v>0.97958277869419</v>
      </c>
      <c r="K88" s="140" t="s">
        <v>899</v>
      </c>
      <c r="L88" s="140" t="n">
        <v>83</v>
      </c>
    </row>
    <row r="89" customFormat="false" ht="45" hidden="false" customHeight="false" outlineLevel="0" collapsed="false">
      <c r="A89" s="5" t="s">
        <v>65</v>
      </c>
      <c r="B89" s="5" t="s">
        <v>42</v>
      </c>
      <c r="C89" s="14" t="s">
        <v>66</v>
      </c>
      <c r="D89" s="15" t="s">
        <v>67</v>
      </c>
      <c r="E89" s="16" t="s">
        <v>22</v>
      </c>
      <c r="F89" s="17" t="n">
        <v>312</v>
      </c>
      <c r="G89" s="17" t="n">
        <v>0.93</v>
      </c>
      <c r="H89" s="17" t="n">
        <f aca="false">ROUND(F89*G89,2)</f>
        <v>290.16</v>
      </c>
      <c r="I89" s="138" t="n">
        <f aca="false">H89/$H$152</f>
        <v>0.000888361527136818</v>
      </c>
      <c r="J89" s="139" t="n">
        <f aca="false">J88+I89</f>
        <v>0.980471140221327</v>
      </c>
      <c r="K89" s="140" t="s">
        <v>899</v>
      </c>
      <c r="L89" s="140" t="n">
        <v>84</v>
      </c>
    </row>
    <row r="90" customFormat="false" ht="45" hidden="false" customHeight="false" outlineLevel="0" collapsed="false">
      <c r="A90" s="5" t="s">
        <v>128</v>
      </c>
      <c r="B90" s="5" t="s">
        <v>42</v>
      </c>
      <c r="C90" s="14" t="s">
        <v>129</v>
      </c>
      <c r="D90" s="15" t="s">
        <v>130</v>
      </c>
      <c r="E90" s="16" t="s">
        <v>22</v>
      </c>
      <c r="F90" s="17" t="n">
        <v>5</v>
      </c>
      <c r="G90" s="17" t="n">
        <v>55.96</v>
      </c>
      <c r="H90" s="17" t="n">
        <f aca="false">ROUND(F90*G90,2)</f>
        <v>279.8</v>
      </c>
      <c r="I90" s="138" t="n">
        <f aca="false">H90/$H$152</f>
        <v>0.000856643077243182</v>
      </c>
      <c r="J90" s="139" t="n">
        <f aca="false">J89+I90</f>
        <v>0.98132778329857</v>
      </c>
      <c r="K90" s="140" t="s">
        <v>899</v>
      </c>
      <c r="L90" s="140" t="n">
        <v>85</v>
      </c>
    </row>
    <row r="91" customFormat="false" ht="31.5" hidden="false" customHeight="false" outlineLevel="0" collapsed="false">
      <c r="A91" s="5" t="s">
        <v>206</v>
      </c>
      <c r="B91" s="5" t="s">
        <v>19</v>
      </c>
      <c r="C91" s="14" t="s">
        <v>207</v>
      </c>
      <c r="D91" s="15" t="s">
        <v>208</v>
      </c>
      <c r="E91" s="16" t="s">
        <v>22</v>
      </c>
      <c r="F91" s="17" t="n">
        <v>1</v>
      </c>
      <c r="G91" s="17" t="n">
        <v>254</v>
      </c>
      <c r="H91" s="17" t="n">
        <f aca="false">ROUND(F91*G91,2)</f>
        <v>254</v>
      </c>
      <c r="I91" s="138" t="n">
        <f aca="false">H91/$H$152</f>
        <v>0.000777653115152853</v>
      </c>
      <c r="J91" s="139" t="n">
        <f aca="false">J90+I91</f>
        <v>0.982105436413723</v>
      </c>
      <c r="K91" s="140" t="s">
        <v>899</v>
      </c>
      <c r="L91" s="140" t="n">
        <v>86</v>
      </c>
    </row>
    <row r="92" customFormat="false" ht="45" hidden="false" customHeight="false" outlineLevel="0" collapsed="false">
      <c r="A92" s="5" t="s">
        <v>264</v>
      </c>
      <c r="B92" s="5" t="s">
        <v>42</v>
      </c>
      <c r="C92" s="14" t="s">
        <v>213</v>
      </c>
      <c r="D92" s="15" t="s">
        <v>214</v>
      </c>
      <c r="E92" s="16" t="s">
        <v>22</v>
      </c>
      <c r="F92" s="17" t="n">
        <v>24</v>
      </c>
      <c r="G92" s="17" t="n">
        <v>10.36</v>
      </c>
      <c r="H92" s="17" t="n">
        <f aca="false">ROUND(F92*G92,2)</f>
        <v>248.64</v>
      </c>
      <c r="I92" s="138" t="n">
        <f aca="false">H92/$H$152</f>
        <v>0.000761242797447265</v>
      </c>
      <c r="J92" s="139" t="n">
        <f aca="false">J91+I92</f>
        <v>0.982866679211171</v>
      </c>
      <c r="K92" s="140" t="s">
        <v>899</v>
      </c>
      <c r="L92" s="140" t="n">
        <v>87</v>
      </c>
    </row>
    <row r="93" customFormat="false" ht="31.5" hidden="false" customHeight="false" outlineLevel="0" collapsed="false">
      <c r="A93" s="5" t="s">
        <v>281</v>
      </c>
      <c r="B93" s="5" t="s">
        <v>19</v>
      </c>
      <c r="C93" s="14" t="s">
        <v>282</v>
      </c>
      <c r="D93" s="15" t="s">
        <v>283</v>
      </c>
      <c r="E93" s="16" t="s">
        <v>22</v>
      </c>
      <c r="F93" s="17" t="n">
        <v>342</v>
      </c>
      <c r="G93" s="17" t="n">
        <v>0.71</v>
      </c>
      <c r="H93" s="17" t="n">
        <f aca="false">ROUND(F93*G93,2)</f>
        <v>242.82</v>
      </c>
      <c r="I93" s="138" t="n">
        <f aca="false">H93/$H$152</f>
        <v>0.000743424131580377</v>
      </c>
      <c r="J93" s="139" t="n">
        <f aca="false">J92+I93</f>
        <v>0.983610103342751</v>
      </c>
      <c r="K93" s="140" t="s">
        <v>899</v>
      </c>
      <c r="L93" s="140" t="n">
        <v>88</v>
      </c>
    </row>
    <row r="94" customFormat="false" ht="31.5" hidden="false" customHeight="false" outlineLevel="0" collapsed="false">
      <c r="A94" s="5" t="s">
        <v>24</v>
      </c>
      <c r="B94" s="5" t="s">
        <v>19</v>
      </c>
      <c r="C94" s="14" t="s">
        <v>25</v>
      </c>
      <c r="D94" s="15" t="s">
        <v>26</v>
      </c>
      <c r="E94" s="16" t="s">
        <v>22</v>
      </c>
      <c r="F94" s="17" t="n">
        <v>1</v>
      </c>
      <c r="G94" s="17" t="n">
        <v>233.94</v>
      </c>
      <c r="H94" s="17" t="n">
        <f aca="false">ROUND(F94*G94,2)</f>
        <v>233.94</v>
      </c>
      <c r="I94" s="138" t="n">
        <f aca="false">H94/$H$152</f>
        <v>0.000716236888814403</v>
      </c>
      <c r="J94" s="139" t="n">
        <f aca="false">J93+I94</f>
        <v>0.984326340231565</v>
      </c>
      <c r="K94" s="140" t="s">
        <v>899</v>
      </c>
      <c r="L94" s="140" t="n">
        <v>89</v>
      </c>
    </row>
    <row r="95" customFormat="false" ht="31.5" hidden="false" customHeight="false" outlineLevel="0" collapsed="false">
      <c r="A95" s="5" t="s">
        <v>113</v>
      </c>
      <c r="B95" s="5" t="s">
        <v>19</v>
      </c>
      <c r="C95" s="14" t="s">
        <v>114</v>
      </c>
      <c r="D95" s="15" t="s">
        <v>115</v>
      </c>
      <c r="E95" s="16" t="s">
        <v>22</v>
      </c>
      <c r="F95" s="17" t="n">
        <v>1</v>
      </c>
      <c r="G95" s="17" t="n">
        <v>227.39</v>
      </c>
      <c r="H95" s="17" t="n">
        <f aca="false">ROUND(F95*G95,2)</f>
        <v>227.39</v>
      </c>
      <c r="I95" s="138" t="n">
        <f aca="false">H95/$H$152</f>
        <v>0.00069618323564806</v>
      </c>
      <c r="J95" s="139" t="n">
        <f aca="false">J94+I95</f>
        <v>0.985022523467213</v>
      </c>
      <c r="K95" s="140" t="s">
        <v>899</v>
      </c>
      <c r="L95" s="140" t="n">
        <v>90</v>
      </c>
    </row>
    <row r="96" customFormat="false" ht="30" hidden="false" customHeight="false" outlineLevel="0" collapsed="false">
      <c r="A96" s="5" t="s">
        <v>399</v>
      </c>
      <c r="B96" s="5" t="s">
        <v>42</v>
      </c>
      <c r="C96" s="14" t="s">
        <v>400</v>
      </c>
      <c r="D96" s="15" t="s">
        <v>401</v>
      </c>
      <c r="E96" s="16" t="s">
        <v>49</v>
      </c>
      <c r="F96" s="17" t="n">
        <v>11</v>
      </c>
      <c r="G96" s="17" t="n">
        <v>20.36</v>
      </c>
      <c r="H96" s="17" t="n">
        <f aca="false">ROUND(F96*G96,2)</f>
        <v>223.96</v>
      </c>
      <c r="I96" s="138" t="n">
        <f aca="false">H96/$H$152</f>
        <v>0.000685681856967059</v>
      </c>
      <c r="J96" s="139" t="n">
        <f aca="false">J95+I96</f>
        <v>0.98570820532418</v>
      </c>
      <c r="K96" s="140" t="s">
        <v>899</v>
      </c>
      <c r="L96" s="140" t="n">
        <v>91</v>
      </c>
    </row>
    <row r="97" customFormat="false" ht="31.5" hidden="false" customHeight="false" outlineLevel="0" collapsed="false">
      <c r="A97" s="5" t="s">
        <v>119</v>
      </c>
      <c r="B97" s="5" t="s">
        <v>19</v>
      </c>
      <c r="C97" s="14" t="s">
        <v>120</v>
      </c>
      <c r="D97" s="15" t="s">
        <v>121</v>
      </c>
      <c r="E97" s="16" t="s">
        <v>22</v>
      </c>
      <c r="F97" s="17" t="n">
        <v>1</v>
      </c>
      <c r="G97" s="17" t="n">
        <v>211.07</v>
      </c>
      <c r="H97" s="17" t="n">
        <f aca="false">ROUND(F97*G97,2)</f>
        <v>211.07</v>
      </c>
      <c r="I97" s="138" t="n">
        <f aca="false">H97/$H$152</f>
        <v>0.00064621749218627</v>
      </c>
      <c r="J97" s="139" t="n">
        <f aca="false">J96+I97</f>
        <v>0.986354422816367</v>
      </c>
      <c r="K97" s="140" t="s">
        <v>899</v>
      </c>
      <c r="L97" s="140" t="n">
        <v>92</v>
      </c>
    </row>
    <row r="98" customFormat="false" ht="45" hidden="false" customHeight="false" outlineLevel="0" collapsed="false">
      <c r="A98" s="5" t="s">
        <v>349</v>
      </c>
      <c r="B98" s="5" t="s">
        <v>42</v>
      </c>
      <c r="C98" s="14" t="s">
        <v>213</v>
      </c>
      <c r="D98" s="15" t="s">
        <v>214</v>
      </c>
      <c r="E98" s="16" t="s">
        <v>22</v>
      </c>
      <c r="F98" s="17" t="n">
        <v>20</v>
      </c>
      <c r="G98" s="17" t="n">
        <v>10.36</v>
      </c>
      <c r="H98" s="17" t="n">
        <f aca="false">ROUND(F98*G98,2)</f>
        <v>207.2</v>
      </c>
      <c r="I98" s="138" t="n">
        <f aca="false">H98/$H$152</f>
        <v>0.000634368997872721</v>
      </c>
      <c r="J98" s="139" t="n">
        <f aca="false">J97+I98</f>
        <v>0.986988791814239</v>
      </c>
      <c r="K98" s="140" t="s">
        <v>899</v>
      </c>
      <c r="L98" s="140" t="n">
        <v>93</v>
      </c>
    </row>
    <row r="99" customFormat="false" ht="30" hidden="false" customHeight="false" outlineLevel="0" collapsed="false">
      <c r="A99" s="5" t="s">
        <v>194</v>
      </c>
      <c r="B99" s="5" t="s">
        <v>42</v>
      </c>
      <c r="C99" s="14" t="s">
        <v>195</v>
      </c>
      <c r="D99" s="15" t="s">
        <v>196</v>
      </c>
      <c r="E99" s="16" t="s">
        <v>49</v>
      </c>
      <c r="F99" s="17" t="n">
        <v>1.02</v>
      </c>
      <c r="G99" s="17" t="n">
        <v>190.76</v>
      </c>
      <c r="H99" s="17" t="n">
        <f aca="false">ROUND(F99*G99,2)</f>
        <v>194.58</v>
      </c>
      <c r="I99" s="138" t="n">
        <f aca="false">H99/$H$152</f>
        <v>0.000595731272230087</v>
      </c>
      <c r="J99" s="139" t="n">
        <f aca="false">J98+I99</f>
        <v>0.98758452308647</v>
      </c>
      <c r="K99" s="140" t="s">
        <v>899</v>
      </c>
      <c r="L99" s="140" t="n">
        <v>94</v>
      </c>
    </row>
    <row r="100" customFormat="false" ht="30" hidden="false" customHeight="false" outlineLevel="0" collapsed="false">
      <c r="A100" s="5" t="s">
        <v>80</v>
      </c>
      <c r="B100" s="5" t="s">
        <v>42</v>
      </c>
      <c r="C100" s="14" t="s">
        <v>81</v>
      </c>
      <c r="D100" s="15" t="s">
        <v>82</v>
      </c>
      <c r="E100" s="16" t="s">
        <v>83</v>
      </c>
      <c r="F100" s="17" t="n">
        <v>3</v>
      </c>
      <c r="G100" s="17" t="n">
        <v>60.76</v>
      </c>
      <c r="H100" s="17" t="n">
        <f aca="false">ROUND(F100*G100,2)</f>
        <v>182.28</v>
      </c>
      <c r="I100" s="138" t="n">
        <f aca="false">H100/$H$152</f>
        <v>0.000558073267047488</v>
      </c>
      <c r="J100" s="139" t="n">
        <f aca="false">J99+I100</f>
        <v>0.988142596353517</v>
      </c>
      <c r="K100" s="140" t="s">
        <v>899</v>
      </c>
      <c r="L100" s="140" t="n">
        <v>95</v>
      </c>
    </row>
    <row r="101" customFormat="false" ht="60" hidden="false" customHeight="false" outlineLevel="0" collapsed="false">
      <c r="A101" s="5" t="s">
        <v>200</v>
      </c>
      <c r="B101" s="5" t="s">
        <v>42</v>
      </c>
      <c r="C101" s="14" t="s">
        <v>201</v>
      </c>
      <c r="D101" s="15" t="s">
        <v>202</v>
      </c>
      <c r="E101" s="16" t="s">
        <v>49</v>
      </c>
      <c r="F101" s="17" t="n">
        <v>5.14</v>
      </c>
      <c r="G101" s="17" t="n">
        <v>35.1</v>
      </c>
      <c r="H101" s="17" t="n">
        <f aca="false">ROUND(F101*G101,2)</f>
        <v>180.41</v>
      </c>
      <c r="I101" s="138" t="n">
        <f aca="false">H101/$H$152</f>
        <v>0.000552348025609158</v>
      </c>
      <c r="J101" s="139" t="n">
        <f aca="false">J100+I101</f>
        <v>0.988694944379126</v>
      </c>
      <c r="K101" s="140" t="s">
        <v>899</v>
      </c>
      <c r="L101" s="140" t="n">
        <v>96</v>
      </c>
    </row>
    <row r="102" customFormat="false" ht="45" hidden="false" customHeight="false" outlineLevel="0" collapsed="false">
      <c r="A102" s="5" t="s">
        <v>319</v>
      </c>
      <c r="B102" s="5" t="s">
        <v>19</v>
      </c>
      <c r="C102" s="14" t="s">
        <v>320</v>
      </c>
      <c r="D102" s="15" t="s">
        <v>321</v>
      </c>
      <c r="E102" s="16" t="s">
        <v>22</v>
      </c>
      <c r="F102" s="17" t="n">
        <v>1</v>
      </c>
      <c r="G102" s="17" t="n">
        <v>176.87</v>
      </c>
      <c r="H102" s="17" t="n">
        <f aca="false">ROUND(F102*G102,2)</f>
        <v>176.87</v>
      </c>
      <c r="I102" s="138" t="n">
        <f aca="false">H102/$H$152</f>
        <v>0.00054150986802002</v>
      </c>
      <c r="J102" s="139" t="n">
        <f aca="false">J101+I102</f>
        <v>0.989236454247146</v>
      </c>
      <c r="K102" s="140" t="s">
        <v>899</v>
      </c>
      <c r="L102" s="140" t="n">
        <v>97</v>
      </c>
    </row>
    <row r="103" customFormat="false" ht="31.5" hidden="false" customHeight="false" outlineLevel="0" collapsed="false">
      <c r="A103" s="5" t="s">
        <v>116</v>
      </c>
      <c r="B103" s="5" t="s">
        <v>19</v>
      </c>
      <c r="C103" s="14" t="s">
        <v>117</v>
      </c>
      <c r="D103" s="15" t="s">
        <v>118</v>
      </c>
      <c r="E103" s="16" t="s">
        <v>22</v>
      </c>
      <c r="F103" s="17" t="n">
        <v>1</v>
      </c>
      <c r="G103" s="17" t="n">
        <v>171.54</v>
      </c>
      <c r="H103" s="17" t="n">
        <f aca="false">ROUND(F103*G103,2)</f>
        <v>171.54</v>
      </c>
      <c r="I103" s="138" t="n">
        <f aca="false">H103/$H$152</f>
        <v>0.00052519139910756</v>
      </c>
      <c r="J103" s="139" t="n">
        <f aca="false">J102+I103</f>
        <v>0.989761645646254</v>
      </c>
      <c r="K103" s="140" t="s">
        <v>899</v>
      </c>
      <c r="L103" s="140" t="n">
        <v>98</v>
      </c>
    </row>
    <row r="104" customFormat="false" ht="45" hidden="false" customHeight="false" outlineLevel="0" collapsed="false">
      <c r="A104" s="5" t="s">
        <v>258</v>
      </c>
      <c r="B104" s="5" t="s">
        <v>19</v>
      </c>
      <c r="C104" s="14" t="s">
        <v>259</v>
      </c>
      <c r="D104" s="15" t="s">
        <v>260</v>
      </c>
      <c r="E104" s="16" t="s">
        <v>22</v>
      </c>
      <c r="F104" s="17" t="n">
        <v>24</v>
      </c>
      <c r="G104" s="17" t="n">
        <v>6.47</v>
      </c>
      <c r="H104" s="17" t="n">
        <f aca="false">ROUND(F104*G104,2)</f>
        <v>155.28</v>
      </c>
      <c r="I104" s="138" t="n">
        <f aca="false">H104/$H$152</f>
        <v>0.000475409353232027</v>
      </c>
      <c r="J104" s="139" t="n">
        <f aca="false">J103+I104</f>
        <v>0.990237054999486</v>
      </c>
      <c r="K104" s="140" t="s">
        <v>899</v>
      </c>
      <c r="L104" s="140" t="n">
        <v>99</v>
      </c>
    </row>
    <row r="105" customFormat="false" ht="30" hidden="false" customHeight="false" outlineLevel="0" collapsed="false">
      <c r="A105" s="5" t="s">
        <v>84</v>
      </c>
      <c r="B105" s="5" t="s">
        <v>42</v>
      </c>
      <c r="C105" s="14" t="s">
        <v>85</v>
      </c>
      <c r="D105" s="15" t="s">
        <v>86</v>
      </c>
      <c r="E105" s="16" t="s">
        <v>22</v>
      </c>
      <c r="F105" s="17" t="n">
        <v>112</v>
      </c>
      <c r="G105" s="17" t="n">
        <v>1.2</v>
      </c>
      <c r="H105" s="17" t="n">
        <f aca="false">ROUND(F105*G105,2)</f>
        <v>134.4</v>
      </c>
      <c r="I105" s="138" t="n">
        <f aca="false">H105/$H$152</f>
        <v>0.000411482593214738</v>
      </c>
      <c r="J105" s="139" t="n">
        <f aca="false">J104+I105</f>
        <v>0.990648537592701</v>
      </c>
      <c r="K105" s="140" t="s">
        <v>899</v>
      </c>
      <c r="L105" s="140" t="n">
        <v>100</v>
      </c>
    </row>
    <row r="106" customFormat="false" ht="45" hidden="false" customHeight="false" outlineLevel="0" collapsed="false">
      <c r="A106" s="5" t="s">
        <v>224</v>
      </c>
      <c r="B106" s="5" t="s">
        <v>42</v>
      </c>
      <c r="C106" s="14" t="s">
        <v>225</v>
      </c>
      <c r="D106" s="15" t="s">
        <v>226</v>
      </c>
      <c r="E106" s="16" t="s">
        <v>22</v>
      </c>
      <c r="F106" s="17" t="n">
        <v>4</v>
      </c>
      <c r="G106" s="17" t="n">
        <v>32.63</v>
      </c>
      <c r="H106" s="17" t="n">
        <f aca="false">ROUND(F106*G106,2)</f>
        <v>130.52</v>
      </c>
      <c r="I106" s="138" t="n">
        <f aca="false">H106/$H$152</f>
        <v>0.000399603482636812</v>
      </c>
      <c r="J106" s="139" t="n">
        <f aca="false">J105+I106</f>
        <v>0.991048141075337</v>
      </c>
      <c r="K106" s="140" t="s">
        <v>899</v>
      </c>
      <c r="L106" s="140" t="n">
        <v>101</v>
      </c>
    </row>
    <row r="107" customFormat="false" ht="31.5" hidden="false" customHeight="false" outlineLevel="0" collapsed="false">
      <c r="A107" s="5" t="s">
        <v>37</v>
      </c>
      <c r="B107" s="5" t="s">
        <v>19</v>
      </c>
      <c r="C107" s="14" t="s">
        <v>38</v>
      </c>
      <c r="D107" s="15" t="s">
        <v>39</v>
      </c>
      <c r="E107" s="16" t="s">
        <v>40</v>
      </c>
      <c r="F107" s="17" t="n">
        <v>18</v>
      </c>
      <c r="G107" s="17" t="n">
        <v>7.25</v>
      </c>
      <c r="H107" s="17" t="n">
        <f aca="false">ROUND(F107*G107,2)</f>
        <v>130.5</v>
      </c>
      <c r="I107" s="138" t="n">
        <f aca="false">H107/$H$152</f>
        <v>0.00039954225010806</v>
      </c>
      <c r="J107" s="139" t="n">
        <f aca="false">J106+I107</f>
        <v>0.991447683325445</v>
      </c>
      <c r="K107" s="140" t="s">
        <v>899</v>
      </c>
      <c r="L107" s="140" t="n">
        <v>102</v>
      </c>
    </row>
    <row r="108" customFormat="false" ht="45" hidden="false" customHeight="false" outlineLevel="0" collapsed="false">
      <c r="A108" s="5" t="s">
        <v>227</v>
      </c>
      <c r="B108" s="5" t="s">
        <v>42</v>
      </c>
      <c r="C108" s="14" t="s">
        <v>228</v>
      </c>
      <c r="D108" s="15" t="s">
        <v>229</v>
      </c>
      <c r="E108" s="16" t="s">
        <v>45</v>
      </c>
      <c r="F108" s="17" t="n">
        <v>50</v>
      </c>
      <c r="G108" s="17" t="n">
        <v>2.54</v>
      </c>
      <c r="H108" s="17" t="n">
        <f aca="false">ROUND(F108*G108,2)</f>
        <v>127</v>
      </c>
      <c r="I108" s="138" t="n">
        <f aca="false">H108/$H$152</f>
        <v>0.000388826557576426</v>
      </c>
      <c r="J108" s="139" t="n">
        <f aca="false">J107+I108</f>
        <v>0.991836509883022</v>
      </c>
      <c r="K108" s="140" t="s">
        <v>899</v>
      </c>
      <c r="L108" s="140" t="n">
        <v>103</v>
      </c>
    </row>
    <row r="109" customFormat="false" ht="45" hidden="false" customHeight="false" outlineLevel="0" collapsed="false">
      <c r="A109" s="5" t="s">
        <v>191</v>
      </c>
      <c r="B109" s="5" t="s">
        <v>42</v>
      </c>
      <c r="C109" s="14" t="s">
        <v>192</v>
      </c>
      <c r="D109" s="15" t="s">
        <v>193</v>
      </c>
      <c r="E109" s="16" t="s">
        <v>49</v>
      </c>
      <c r="F109" s="17" t="n">
        <v>4.31</v>
      </c>
      <c r="G109" s="17" t="n">
        <v>29.36</v>
      </c>
      <c r="H109" s="17" t="n">
        <f aca="false">ROUND(F109*G109,2)</f>
        <v>126.54</v>
      </c>
      <c r="I109" s="138" t="n">
        <f aca="false">H109/$H$152</f>
        <v>0.000387418209415126</v>
      </c>
      <c r="J109" s="139" t="n">
        <f aca="false">J108+I109</f>
        <v>0.992223928092437</v>
      </c>
      <c r="K109" s="140" t="s">
        <v>899</v>
      </c>
      <c r="L109" s="140" t="n">
        <v>104</v>
      </c>
    </row>
    <row r="110" customFormat="false" ht="45" hidden="false" customHeight="false" outlineLevel="0" collapsed="false">
      <c r="A110" s="5" t="s">
        <v>218</v>
      </c>
      <c r="B110" s="5" t="s">
        <v>19</v>
      </c>
      <c r="C110" s="14" t="s">
        <v>219</v>
      </c>
      <c r="D110" s="15" t="s">
        <v>220</v>
      </c>
      <c r="E110" s="16" t="s">
        <v>45</v>
      </c>
      <c r="F110" s="17" t="n">
        <v>10</v>
      </c>
      <c r="G110" s="17" t="n">
        <v>12.64</v>
      </c>
      <c r="H110" s="17" t="n">
        <f aca="false">ROUND(F110*G110,2)</f>
        <v>126.4</v>
      </c>
      <c r="I110" s="138" t="n">
        <f aca="false">H110/$H$152</f>
        <v>0.000386989581713861</v>
      </c>
      <c r="J110" s="139" t="n">
        <f aca="false">J109+I110</f>
        <v>0.992610917674151</v>
      </c>
      <c r="K110" s="140" t="s">
        <v>899</v>
      </c>
      <c r="L110" s="140" t="n">
        <v>105</v>
      </c>
    </row>
    <row r="111" customFormat="false" ht="45" hidden="false" customHeight="false" outlineLevel="0" collapsed="false">
      <c r="A111" s="5" t="s">
        <v>74</v>
      </c>
      <c r="B111" s="5" t="s">
        <v>19</v>
      </c>
      <c r="C111" s="14" t="s">
        <v>75</v>
      </c>
      <c r="D111" s="15" t="s">
        <v>76</v>
      </c>
      <c r="E111" s="16" t="s">
        <v>45</v>
      </c>
      <c r="F111" s="17" t="n">
        <v>259</v>
      </c>
      <c r="G111" s="17" t="n">
        <v>0.48</v>
      </c>
      <c r="H111" s="17" t="n">
        <f aca="false">ROUND(F111*G111,2)</f>
        <v>124.32</v>
      </c>
      <c r="I111" s="138" t="n">
        <f aca="false">H111/$H$152</f>
        <v>0.000380621398723632</v>
      </c>
      <c r="J111" s="139" t="n">
        <f aca="false">J110+I111</f>
        <v>0.992991539072875</v>
      </c>
      <c r="K111" s="140" t="s">
        <v>899</v>
      </c>
      <c r="L111" s="140" t="n">
        <v>106</v>
      </c>
    </row>
    <row r="112" customFormat="false" ht="45" hidden="false" customHeight="false" outlineLevel="0" collapsed="false">
      <c r="A112" s="5" t="s">
        <v>161</v>
      </c>
      <c r="B112" s="5" t="s">
        <v>19</v>
      </c>
      <c r="C112" s="14" t="s">
        <v>162</v>
      </c>
      <c r="D112" s="15" t="s">
        <v>163</v>
      </c>
      <c r="E112" s="16" t="s">
        <v>22</v>
      </c>
      <c r="F112" s="17" t="n">
        <v>2</v>
      </c>
      <c r="G112" s="17" t="n">
        <v>61.23</v>
      </c>
      <c r="H112" s="17" t="n">
        <f aca="false">ROUND(F112*G112,2)</f>
        <v>122.46</v>
      </c>
      <c r="I112" s="138" t="n">
        <f aca="false">H112/$H$152</f>
        <v>0.000374926773549678</v>
      </c>
      <c r="J112" s="139" t="n">
        <f aca="false">J111+I112</f>
        <v>0.993366465846424</v>
      </c>
      <c r="K112" s="140" t="s">
        <v>899</v>
      </c>
      <c r="L112" s="140" t="n">
        <v>107</v>
      </c>
    </row>
    <row r="113" customFormat="false" ht="45" hidden="false" customHeight="false" outlineLevel="0" collapsed="false">
      <c r="A113" s="5" t="s">
        <v>284</v>
      </c>
      <c r="B113" s="5" t="s">
        <v>19</v>
      </c>
      <c r="C113" s="14" t="s">
        <v>285</v>
      </c>
      <c r="D113" s="15" t="s">
        <v>286</v>
      </c>
      <c r="E113" s="16" t="s">
        <v>22</v>
      </c>
      <c r="F113" s="17" t="n">
        <v>4</v>
      </c>
      <c r="G113" s="17" t="n">
        <v>30.48</v>
      </c>
      <c r="H113" s="17" t="n">
        <f aca="false">ROUND(F113*G113,2)</f>
        <v>121.92</v>
      </c>
      <c r="I113" s="138" t="n">
        <f aca="false">H113/$H$152</f>
        <v>0.000373273495273369</v>
      </c>
      <c r="J113" s="139" t="n">
        <f aca="false">J112+I113</f>
        <v>0.993739739341697</v>
      </c>
      <c r="K113" s="140" t="s">
        <v>899</v>
      </c>
      <c r="L113" s="140" t="n">
        <v>108</v>
      </c>
    </row>
    <row r="114" customFormat="false" ht="60" hidden="false" customHeight="false" outlineLevel="0" collapsed="false">
      <c r="A114" s="5" t="s">
        <v>173</v>
      </c>
      <c r="B114" s="5" t="s">
        <v>42</v>
      </c>
      <c r="C114" s="14" t="s">
        <v>174</v>
      </c>
      <c r="D114" s="15" t="s">
        <v>175</v>
      </c>
      <c r="E114" s="16" t="s">
        <v>45</v>
      </c>
      <c r="F114" s="17" t="n">
        <v>2</v>
      </c>
      <c r="G114" s="17" t="n">
        <v>59.11</v>
      </c>
      <c r="H114" s="17" t="n">
        <f aca="false">ROUND(F114*G114,2)</f>
        <v>118.22</v>
      </c>
      <c r="I114" s="138" t="n">
        <f aca="false">H114/$H$152</f>
        <v>0.000361945477454214</v>
      </c>
      <c r="J114" s="139" t="n">
        <f aca="false">J113+I114</f>
        <v>0.994101684819152</v>
      </c>
      <c r="K114" s="140" t="s">
        <v>899</v>
      </c>
      <c r="L114" s="140" t="n">
        <v>109</v>
      </c>
    </row>
    <row r="115" customFormat="false" ht="60" hidden="false" customHeight="false" outlineLevel="0" collapsed="false">
      <c r="A115" s="5" t="s">
        <v>104</v>
      </c>
      <c r="B115" s="5" t="s">
        <v>42</v>
      </c>
      <c r="C115" s="14" t="s">
        <v>105</v>
      </c>
      <c r="D115" s="15" t="s">
        <v>106</v>
      </c>
      <c r="E115" s="16" t="s">
        <v>22</v>
      </c>
      <c r="F115" s="17" t="n">
        <v>1</v>
      </c>
      <c r="G115" s="17" t="n">
        <v>117.18</v>
      </c>
      <c r="H115" s="17" t="n">
        <f aca="false">ROUND(F115*G115,2)</f>
        <v>117.18</v>
      </c>
      <c r="I115" s="138" t="n">
        <f aca="false">H115/$H$152</f>
        <v>0.0003587613859591</v>
      </c>
      <c r="J115" s="139" t="n">
        <f aca="false">J114+I115</f>
        <v>0.994460446205111</v>
      </c>
      <c r="K115" s="140" t="s">
        <v>899</v>
      </c>
      <c r="L115" s="140" t="n">
        <v>110</v>
      </c>
    </row>
    <row r="116" customFormat="false" ht="45" hidden="false" customHeight="false" outlineLevel="0" collapsed="false">
      <c r="A116" s="5" t="s">
        <v>185</v>
      </c>
      <c r="B116" s="5" t="s">
        <v>42</v>
      </c>
      <c r="C116" s="14" t="s">
        <v>186</v>
      </c>
      <c r="D116" s="15" t="s">
        <v>187</v>
      </c>
      <c r="E116" s="16" t="s">
        <v>49</v>
      </c>
      <c r="F116" s="17" t="n">
        <v>1.02</v>
      </c>
      <c r="G116" s="17" t="n">
        <v>114.44</v>
      </c>
      <c r="H116" s="17" t="n">
        <f aca="false">ROUND(F116*G116,2)</f>
        <v>116.73</v>
      </c>
      <c r="I116" s="138" t="n">
        <f aca="false">H116/$H$152</f>
        <v>0.000357383654062175</v>
      </c>
      <c r="J116" s="139" t="n">
        <f aca="false">J115+I116</f>
        <v>0.994817829859173</v>
      </c>
      <c r="K116" s="140" t="s">
        <v>899</v>
      </c>
      <c r="L116" s="140" t="n">
        <v>111</v>
      </c>
    </row>
    <row r="117" customFormat="false" ht="45" hidden="false" customHeight="false" outlineLevel="0" collapsed="false">
      <c r="A117" s="5" t="s">
        <v>164</v>
      </c>
      <c r="B117" s="5" t="s">
        <v>19</v>
      </c>
      <c r="C117" s="14" t="s">
        <v>165</v>
      </c>
      <c r="D117" s="15" t="s">
        <v>166</v>
      </c>
      <c r="E117" s="16" t="s">
        <v>22</v>
      </c>
      <c r="F117" s="17" t="n">
        <v>4</v>
      </c>
      <c r="G117" s="17" t="n">
        <v>28.11</v>
      </c>
      <c r="H117" s="17" t="n">
        <f aca="false">ROUND(F117*G117,2)</f>
        <v>112.44</v>
      </c>
      <c r="I117" s="138" t="n">
        <f aca="false">H117/$H$152</f>
        <v>0.00034424927664483</v>
      </c>
      <c r="J117" s="139" t="n">
        <f aca="false">J116+I117</f>
        <v>0.995162079135818</v>
      </c>
      <c r="K117" s="140" t="s">
        <v>899</v>
      </c>
      <c r="L117" s="140" t="n">
        <v>112</v>
      </c>
    </row>
    <row r="118" customFormat="false" ht="31.5" hidden="false" customHeight="false" outlineLevel="0" collapsed="false">
      <c r="A118" s="5" t="s">
        <v>239</v>
      </c>
      <c r="B118" s="5" t="s">
        <v>19</v>
      </c>
      <c r="C118" s="14" t="s">
        <v>240</v>
      </c>
      <c r="D118" s="15" t="s">
        <v>241</v>
      </c>
      <c r="E118" s="16" t="s">
        <v>22</v>
      </c>
      <c r="F118" s="17" t="n">
        <v>17</v>
      </c>
      <c r="G118" s="17" t="n">
        <v>6.61</v>
      </c>
      <c r="H118" s="17" t="n">
        <f aca="false">ROUND(F118*G118,2)</f>
        <v>112.37</v>
      </c>
      <c r="I118" s="138" t="n">
        <f aca="false">H118/$H$152</f>
        <v>0.000344034962794197</v>
      </c>
      <c r="J118" s="139" t="n">
        <f aca="false">J117+I118</f>
        <v>0.995506114098612</v>
      </c>
      <c r="K118" s="140" t="s">
        <v>899</v>
      </c>
      <c r="L118" s="140" t="n">
        <v>113</v>
      </c>
    </row>
    <row r="119" customFormat="false" ht="45" hidden="false" customHeight="false" outlineLevel="0" collapsed="false">
      <c r="A119" s="5" t="s">
        <v>152</v>
      </c>
      <c r="B119" s="5" t="s">
        <v>42</v>
      </c>
      <c r="C119" s="14" t="s">
        <v>153</v>
      </c>
      <c r="D119" s="15" t="s">
        <v>154</v>
      </c>
      <c r="E119" s="16" t="s">
        <v>22</v>
      </c>
      <c r="F119" s="17" t="n">
        <v>2</v>
      </c>
      <c r="G119" s="17" t="n">
        <v>50.38</v>
      </c>
      <c r="H119" s="17" t="n">
        <f aca="false">ROUND(F119*G119,2)</f>
        <v>100.76</v>
      </c>
      <c r="I119" s="138" t="n">
        <f aca="false">H119/$H$152</f>
        <v>0.000308489479853549</v>
      </c>
      <c r="J119" s="139" t="n">
        <f aca="false">J118+I119</f>
        <v>0.995814603578465</v>
      </c>
      <c r="K119" s="140" t="s">
        <v>899</v>
      </c>
      <c r="L119" s="140" t="n">
        <v>114</v>
      </c>
    </row>
    <row r="120" customFormat="false" ht="45" hidden="false" customHeight="false" outlineLevel="0" collapsed="false">
      <c r="A120" s="5" t="s">
        <v>333</v>
      </c>
      <c r="B120" s="5" t="s">
        <v>19</v>
      </c>
      <c r="C120" s="14" t="s">
        <v>276</v>
      </c>
      <c r="D120" s="15" t="s">
        <v>277</v>
      </c>
      <c r="E120" s="16" t="s">
        <v>22</v>
      </c>
      <c r="F120" s="17" t="n">
        <v>1</v>
      </c>
      <c r="G120" s="17" t="n">
        <v>94.6</v>
      </c>
      <c r="H120" s="17" t="n">
        <f aca="false">ROUND(F120*G120,2)</f>
        <v>94.6</v>
      </c>
      <c r="I120" s="138" t="n">
        <f aca="false">H120/$H$152</f>
        <v>0.000289629860997873</v>
      </c>
      <c r="J120" s="139" t="n">
        <f aca="false">J119+I120</f>
        <v>0.996104233439463</v>
      </c>
      <c r="K120" s="140" t="s">
        <v>899</v>
      </c>
      <c r="L120" s="140" t="n">
        <v>115</v>
      </c>
    </row>
    <row r="121" customFormat="false" ht="60" hidden="false" customHeight="false" outlineLevel="0" collapsed="false">
      <c r="A121" s="5" t="s">
        <v>101</v>
      </c>
      <c r="B121" s="5" t="s">
        <v>42</v>
      </c>
      <c r="C121" s="14" t="s">
        <v>102</v>
      </c>
      <c r="D121" s="15" t="s">
        <v>103</v>
      </c>
      <c r="E121" s="16" t="s">
        <v>22</v>
      </c>
      <c r="F121" s="17" t="n">
        <v>1</v>
      </c>
      <c r="G121" s="17" t="n">
        <v>78.84</v>
      </c>
      <c r="H121" s="17" t="n">
        <f aca="false">ROUND(F121*G121,2)</f>
        <v>78.84</v>
      </c>
      <c r="I121" s="138" t="n">
        <f aca="false">H121/$H$152</f>
        <v>0.000241378628341145</v>
      </c>
      <c r="J121" s="139" t="n">
        <f aca="false">J120+I121</f>
        <v>0.996345612067805</v>
      </c>
      <c r="K121" s="140" t="s">
        <v>899</v>
      </c>
      <c r="L121" s="140" t="n">
        <v>116</v>
      </c>
    </row>
    <row r="122" customFormat="false" ht="45" hidden="false" customHeight="false" outlineLevel="0" collapsed="false">
      <c r="A122" s="5" t="s">
        <v>209</v>
      </c>
      <c r="B122" s="5" t="s">
        <v>42</v>
      </c>
      <c r="C122" s="14" t="s">
        <v>210</v>
      </c>
      <c r="D122" s="15" t="s">
        <v>211</v>
      </c>
      <c r="E122" s="16" t="s">
        <v>45</v>
      </c>
      <c r="F122" s="17" t="n">
        <v>9</v>
      </c>
      <c r="G122" s="17" t="n">
        <v>8.74</v>
      </c>
      <c r="H122" s="17" t="n">
        <f aca="false">ROUND(F122*G122,2)</f>
        <v>78.66</v>
      </c>
      <c r="I122" s="138" t="n">
        <f aca="false">H122/$H$152</f>
        <v>0.000240827535582376</v>
      </c>
      <c r="J122" s="139" t="n">
        <f aca="false">J121+I122</f>
        <v>0.996586439603387</v>
      </c>
      <c r="K122" s="140" t="s">
        <v>899</v>
      </c>
      <c r="L122" s="140" t="n">
        <v>117</v>
      </c>
    </row>
    <row r="123" customFormat="false" ht="45" hidden="false" customHeight="false" outlineLevel="0" collapsed="false">
      <c r="A123" s="5" t="s">
        <v>155</v>
      </c>
      <c r="B123" s="5" t="s">
        <v>42</v>
      </c>
      <c r="C123" s="14" t="s">
        <v>156</v>
      </c>
      <c r="D123" s="15" t="s">
        <v>157</v>
      </c>
      <c r="E123" s="16" t="s">
        <v>22</v>
      </c>
      <c r="F123" s="17" t="n">
        <v>2</v>
      </c>
      <c r="G123" s="17" t="n">
        <v>38.18</v>
      </c>
      <c r="H123" s="17" t="n">
        <f aca="false">ROUND(F123*G123,2)</f>
        <v>76.36</v>
      </c>
      <c r="I123" s="138" t="n">
        <f aca="false">H123/$H$152</f>
        <v>0.000233785794775873</v>
      </c>
      <c r="J123" s="139" t="n">
        <f aca="false">J122+I123</f>
        <v>0.996820225398163</v>
      </c>
      <c r="K123" s="140" t="s">
        <v>899</v>
      </c>
      <c r="L123" s="140" t="n">
        <v>118</v>
      </c>
    </row>
    <row r="124" customFormat="false" ht="15.75" hidden="false" customHeight="false" outlineLevel="0" collapsed="false">
      <c r="A124" s="5" t="s">
        <v>402</v>
      </c>
      <c r="B124" s="5" t="s">
        <v>42</v>
      </c>
      <c r="C124" s="14" t="s">
        <v>403</v>
      </c>
      <c r="D124" s="15" t="s">
        <v>404</v>
      </c>
      <c r="E124" s="16" t="s">
        <v>45</v>
      </c>
      <c r="F124" s="17" t="n">
        <v>77</v>
      </c>
      <c r="G124" s="17" t="n">
        <v>0.99</v>
      </c>
      <c r="H124" s="17" t="n">
        <f aca="false">ROUND(F124*G124,2)</f>
        <v>76.23</v>
      </c>
      <c r="I124" s="138" t="n">
        <f aca="false">H124/$H$152</f>
        <v>0.000233387783338984</v>
      </c>
      <c r="J124" s="139" t="n">
        <f aca="false">J123+I124</f>
        <v>0.997053613181502</v>
      </c>
      <c r="K124" s="140" t="s">
        <v>899</v>
      </c>
      <c r="L124" s="140" t="n">
        <v>119</v>
      </c>
    </row>
    <row r="125" customFormat="false" ht="45" hidden="false" customHeight="false" outlineLevel="0" collapsed="false">
      <c r="A125" s="5" t="s">
        <v>146</v>
      </c>
      <c r="B125" s="5" t="s">
        <v>42</v>
      </c>
      <c r="C125" s="14" t="s">
        <v>147</v>
      </c>
      <c r="D125" s="15" t="s">
        <v>148</v>
      </c>
      <c r="E125" s="16" t="s">
        <v>22</v>
      </c>
      <c r="F125" s="17" t="n">
        <v>1</v>
      </c>
      <c r="G125" s="17" t="n">
        <v>75.49</v>
      </c>
      <c r="H125" s="17" t="n">
        <f aca="false">ROUND(F125*G125,2)</f>
        <v>75.49</v>
      </c>
      <c r="I125" s="138" t="n">
        <f aca="false">H125/$H$152</f>
        <v>0.000231122179775153</v>
      </c>
      <c r="J125" s="139" t="n">
        <f aca="false">J124+I125</f>
        <v>0.997284735361277</v>
      </c>
      <c r="K125" s="140" t="s">
        <v>899</v>
      </c>
      <c r="L125" s="140" t="n">
        <v>120</v>
      </c>
    </row>
    <row r="126" customFormat="false" ht="45" hidden="false" customHeight="false" outlineLevel="0" collapsed="false">
      <c r="A126" s="5" t="s">
        <v>131</v>
      </c>
      <c r="B126" s="5" t="s">
        <v>42</v>
      </c>
      <c r="C126" s="14" t="s">
        <v>132</v>
      </c>
      <c r="D126" s="15" t="s">
        <v>133</v>
      </c>
      <c r="E126" s="16" t="s">
        <v>22</v>
      </c>
      <c r="F126" s="17" t="n">
        <v>2</v>
      </c>
      <c r="G126" s="17" t="n">
        <v>37.64</v>
      </c>
      <c r="H126" s="17" t="n">
        <f aca="false">ROUND(F126*G126,2)</f>
        <v>75.28</v>
      </c>
      <c r="I126" s="138" t="n">
        <f aca="false">H126/$H$152</f>
        <v>0.000230479238223255</v>
      </c>
      <c r="J126" s="139" t="n">
        <f aca="false">J125+I126</f>
        <v>0.9975152145995</v>
      </c>
      <c r="K126" s="140" t="s">
        <v>899</v>
      </c>
      <c r="L126" s="140" t="n">
        <v>121</v>
      </c>
    </row>
    <row r="127" customFormat="false" ht="30" hidden="false" customHeight="false" outlineLevel="0" collapsed="false">
      <c r="A127" s="5" t="s">
        <v>87</v>
      </c>
      <c r="B127" s="5" t="s">
        <v>42</v>
      </c>
      <c r="C127" s="14" t="s">
        <v>88</v>
      </c>
      <c r="D127" s="15" t="s">
        <v>89</v>
      </c>
      <c r="E127" s="16" t="s">
        <v>22</v>
      </c>
      <c r="F127" s="17" t="n">
        <v>1</v>
      </c>
      <c r="G127" s="17" t="n">
        <v>69.68</v>
      </c>
      <c r="H127" s="17" t="n">
        <f aca="false">ROUND(F127*G127,2)</f>
        <v>69.68</v>
      </c>
      <c r="I127" s="138" t="n">
        <f aca="false">H127/$H$152</f>
        <v>0.000213334130172641</v>
      </c>
      <c r="J127" s="139" t="n">
        <f aca="false">J126+I127</f>
        <v>0.997728548729673</v>
      </c>
      <c r="K127" s="140" t="s">
        <v>899</v>
      </c>
      <c r="L127" s="140" t="n">
        <v>122</v>
      </c>
    </row>
    <row r="128" customFormat="false" ht="45" hidden="false" customHeight="false" outlineLevel="0" collapsed="false">
      <c r="A128" s="5" t="s">
        <v>140</v>
      </c>
      <c r="B128" s="5" t="s">
        <v>19</v>
      </c>
      <c r="C128" s="14" t="s">
        <v>141</v>
      </c>
      <c r="D128" s="15" t="s">
        <v>142</v>
      </c>
      <c r="E128" s="16" t="s">
        <v>22</v>
      </c>
      <c r="F128" s="17" t="n">
        <v>1</v>
      </c>
      <c r="G128" s="17" t="n">
        <v>61.23</v>
      </c>
      <c r="H128" s="17" t="n">
        <f aca="false">ROUND(F128*G128,2)</f>
        <v>61.23</v>
      </c>
      <c r="I128" s="138" t="n">
        <f aca="false">H128/$H$152</f>
        <v>0.000187463386774839</v>
      </c>
      <c r="J128" s="139" t="n">
        <f aca="false">J127+I128</f>
        <v>0.997916012116448</v>
      </c>
      <c r="K128" s="140" t="s">
        <v>899</v>
      </c>
      <c r="L128" s="140" t="n">
        <v>123</v>
      </c>
    </row>
    <row r="129" customFormat="false" ht="31.5" hidden="false" customHeight="false" outlineLevel="0" collapsed="false">
      <c r="A129" s="5" t="s">
        <v>176</v>
      </c>
      <c r="B129" s="5" t="s">
        <v>19</v>
      </c>
      <c r="C129" s="14" t="s">
        <v>177</v>
      </c>
      <c r="D129" s="15" t="s">
        <v>178</v>
      </c>
      <c r="E129" s="16" t="s">
        <v>22</v>
      </c>
      <c r="F129" s="17" t="n">
        <v>10</v>
      </c>
      <c r="G129" s="17" t="n">
        <v>5.96</v>
      </c>
      <c r="H129" s="17" t="n">
        <f aca="false">ROUND(F129*G129,2)</f>
        <v>59.6</v>
      </c>
      <c r="I129" s="138" t="n">
        <f aca="false">H129/$H$152</f>
        <v>0.000182472935681536</v>
      </c>
      <c r="J129" s="139" t="n">
        <f aca="false">J128+I129</f>
        <v>0.998098485052129</v>
      </c>
      <c r="K129" s="140" t="s">
        <v>899</v>
      </c>
      <c r="L129" s="140" t="n">
        <v>124</v>
      </c>
    </row>
    <row r="130" customFormat="false" ht="60" hidden="false" customHeight="false" outlineLevel="0" collapsed="false">
      <c r="A130" s="5" t="s">
        <v>392</v>
      </c>
      <c r="B130" s="5" t="s">
        <v>42</v>
      </c>
      <c r="C130" s="14" t="s">
        <v>201</v>
      </c>
      <c r="D130" s="15" t="s">
        <v>202</v>
      </c>
      <c r="E130" s="16" t="s">
        <v>49</v>
      </c>
      <c r="F130" s="17" t="n">
        <v>1.44</v>
      </c>
      <c r="G130" s="17" t="n">
        <v>35.1</v>
      </c>
      <c r="H130" s="17" t="n">
        <f aca="false">ROUND(F130*G130,2)</f>
        <v>50.54</v>
      </c>
      <c r="I130" s="138" t="n">
        <f aca="false">H130/$H$152</f>
        <v>0.000154734600156792</v>
      </c>
      <c r="J130" s="139" t="n">
        <f aca="false">J129+I130</f>
        <v>0.998253219652286</v>
      </c>
      <c r="K130" s="140" t="s">
        <v>899</v>
      </c>
      <c r="L130" s="140" t="n">
        <v>125</v>
      </c>
    </row>
    <row r="131" customFormat="false" ht="31.5" hidden="false" customHeight="false" outlineLevel="0" collapsed="false">
      <c r="A131" s="5" t="s">
        <v>221</v>
      </c>
      <c r="B131" s="5" t="s">
        <v>19</v>
      </c>
      <c r="C131" s="14" t="s">
        <v>222</v>
      </c>
      <c r="D131" s="15" t="s">
        <v>223</v>
      </c>
      <c r="E131" s="16" t="s">
        <v>22</v>
      </c>
      <c r="F131" s="17" t="n">
        <v>10</v>
      </c>
      <c r="G131" s="17" t="n">
        <v>4.97</v>
      </c>
      <c r="H131" s="17" t="n">
        <f aca="false">ROUND(F131*G131,2)</f>
        <v>49.7</v>
      </c>
      <c r="I131" s="138" t="n">
        <f aca="false">H131/$H$152</f>
        <v>0.0001521628339492</v>
      </c>
      <c r="J131" s="139" t="n">
        <f aca="false">J130+I131</f>
        <v>0.998405382486235</v>
      </c>
      <c r="K131" s="140" t="s">
        <v>899</v>
      </c>
      <c r="L131" s="140" t="n">
        <v>126</v>
      </c>
    </row>
    <row r="132" customFormat="false" ht="60" hidden="false" customHeight="false" outlineLevel="0" collapsed="false">
      <c r="A132" s="5" t="s">
        <v>182</v>
      </c>
      <c r="B132" s="5" t="s">
        <v>42</v>
      </c>
      <c r="C132" s="14" t="s">
        <v>183</v>
      </c>
      <c r="D132" s="15" t="s">
        <v>184</v>
      </c>
      <c r="E132" s="16" t="s">
        <v>49</v>
      </c>
      <c r="F132" s="17" t="n">
        <v>0.6</v>
      </c>
      <c r="G132" s="17" t="n">
        <v>74.15</v>
      </c>
      <c r="H132" s="17" t="n">
        <f aca="false">ROUND(F132*G132,2)</f>
        <v>44.49</v>
      </c>
      <c r="I132" s="138" t="n">
        <f aca="false">H132/$H$152</f>
        <v>0.000136211760209254</v>
      </c>
      <c r="J132" s="139" t="n">
        <f aca="false">J131+I132</f>
        <v>0.998541594246445</v>
      </c>
      <c r="K132" s="140" t="s">
        <v>899</v>
      </c>
      <c r="L132" s="140" t="n">
        <v>127</v>
      </c>
    </row>
    <row r="133" customFormat="false" ht="45" hidden="false" customHeight="false" outlineLevel="0" collapsed="false">
      <c r="A133" s="5" t="s">
        <v>197</v>
      </c>
      <c r="B133" s="5" t="s">
        <v>19</v>
      </c>
      <c r="C133" s="14" t="s">
        <v>198</v>
      </c>
      <c r="D133" s="15" t="s">
        <v>199</v>
      </c>
      <c r="E133" s="16" t="s">
        <v>49</v>
      </c>
      <c r="F133" s="17" t="n">
        <v>5.14</v>
      </c>
      <c r="G133" s="17" t="n">
        <v>8.37</v>
      </c>
      <c r="H133" s="17" t="n">
        <f aca="false">ROUND(F133*G133,2)</f>
        <v>43.02</v>
      </c>
      <c r="I133" s="138" t="n">
        <f aca="false">H133/$H$152</f>
        <v>0.000131711169345967</v>
      </c>
      <c r="J133" s="139" t="n">
        <f aca="false">J132+I133</f>
        <v>0.998673305415791</v>
      </c>
      <c r="K133" s="140" t="s">
        <v>899</v>
      </c>
      <c r="L133" s="140" t="n">
        <v>128</v>
      </c>
    </row>
    <row r="134" customFormat="false" ht="15.75" hidden="false" customHeight="false" outlineLevel="0" collapsed="false">
      <c r="A134" s="5" t="s">
        <v>409</v>
      </c>
      <c r="B134" s="5" t="s">
        <v>42</v>
      </c>
      <c r="C134" s="14" t="s">
        <v>410</v>
      </c>
      <c r="D134" s="15" t="s">
        <v>411</v>
      </c>
      <c r="E134" s="16" t="s">
        <v>49</v>
      </c>
      <c r="F134" s="17" t="n">
        <v>0.2</v>
      </c>
      <c r="G134" s="17" t="n">
        <v>209.17</v>
      </c>
      <c r="H134" s="17" t="n">
        <f aca="false">ROUND(F134*G134,2)</f>
        <v>41.83</v>
      </c>
      <c r="I134" s="138" t="n">
        <f aca="false">H134/$H$152</f>
        <v>0.000128067833885212</v>
      </c>
      <c r="J134" s="139" t="n">
        <f aca="false">J133+I134</f>
        <v>0.998801373249676</v>
      </c>
      <c r="K134" s="140" t="s">
        <v>899</v>
      </c>
      <c r="L134" s="140" t="n">
        <v>129</v>
      </c>
    </row>
    <row r="135" customFormat="false" ht="45" hidden="false" customHeight="false" outlineLevel="0" collapsed="false">
      <c r="A135" s="5" t="s">
        <v>53</v>
      </c>
      <c r="B135" s="5" t="s">
        <v>19</v>
      </c>
      <c r="C135" s="14" t="s">
        <v>54</v>
      </c>
      <c r="D135" s="15" t="s">
        <v>55</v>
      </c>
      <c r="E135" s="16" t="s">
        <v>45</v>
      </c>
      <c r="F135" s="17" t="n">
        <v>13</v>
      </c>
      <c r="G135" s="17" t="n">
        <v>3.05</v>
      </c>
      <c r="H135" s="17" t="n">
        <f aca="false">ROUND(F135*G135,2)</f>
        <v>39.65</v>
      </c>
      <c r="I135" s="138" t="n">
        <f aca="false">H135/$H$152</f>
        <v>0.000121393488251223</v>
      </c>
      <c r="J135" s="139" t="n">
        <f aca="false">J134+I135</f>
        <v>0.998922766737927</v>
      </c>
      <c r="K135" s="140" t="s">
        <v>899</v>
      </c>
      <c r="L135" s="140" t="n">
        <v>130</v>
      </c>
    </row>
    <row r="136" customFormat="false" ht="45" hidden="false" customHeight="false" outlineLevel="0" collapsed="false">
      <c r="A136" s="5" t="s">
        <v>215</v>
      </c>
      <c r="B136" s="5" t="s">
        <v>42</v>
      </c>
      <c r="C136" s="14" t="s">
        <v>216</v>
      </c>
      <c r="D136" s="15" t="s">
        <v>217</v>
      </c>
      <c r="E136" s="16" t="s">
        <v>22</v>
      </c>
      <c r="F136" s="17" t="n">
        <v>6</v>
      </c>
      <c r="G136" s="17" t="n">
        <v>6.44</v>
      </c>
      <c r="H136" s="17" t="n">
        <f aca="false">ROUND(F136*G136,2)</f>
        <v>38.64</v>
      </c>
      <c r="I136" s="138" t="n">
        <f aca="false">H136/$H$152</f>
        <v>0.000118301245549237</v>
      </c>
      <c r="J136" s="139" t="n">
        <f aca="false">J135+I136</f>
        <v>0.999041067983476</v>
      </c>
      <c r="K136" s="140" t="s">
        <v>899</v>
      </c>
      <c r="L136" s="140" t="n">
        <v>131</v>
      </c>
    </row>
    <row r="137" customFormat="false" ht="31.5" hidden="false" customHeight="false" outlineLevel="0" collapsed="false">
      <c r="A137" s="5" t="s">
        <v>62</v>
      </c>
      <c r="B137" s="5" t="s">
        <v>19</v>
      </c>
      <c r="C137" s="14" t="s">
        <v>63</v>
      </c>
      <c r="D137" s="15" t="s">
        <v>64</v>
      </c>
      <c r="E137" s="16" t="s">
        <v>22</v>
      </c>
      <c r="F137" s="17" t="n">
        <v>1</v>
      </c>
      <c r="G137" s="17" t="n">
        <v>35.6</v>
      </c>
      <c r="H137" s="17" t="n">
        <f aca="false">ROUND(F137*G137,2)</f>
        <v>35.6</v>
      </c>
      <c r="I137" s="138" t="n">
        <f aca="false">H137/$H$152</f>
        <v>0.000108993901178904</v>
      </c>
      <c r="J137" s="139" t="n">
        <f aca="false">J136+I137</f>
        <v>0.999150061884655</v>
      </c>
      <c r="K137" s="140" t="s">
        <v>899</v>
      </c>
      <c r="L137" s="140" t="n">
        <v>132</v>
      </c>
    </row>
    <row r="138" customFormat="false" ht="30" hidden="false" customHeight="false" outlineLevel="0" collapsed="false">
      <c r="A138" s="5" t="s">
        <v>278</v>
      </c>
      <c r="B138" s="5" t="s">
        <v>42</v>
      </c>
      <c r="C138" s="14" t="s">
        <v>279</v>
      </c>
      <c r="D138" s="15" t="s">
        <v>280</v>
      </c>
      <c r="E138" s="16" t="s">
        <v>22</v>
      </c>
      <c r="F138" s="17" t="n">
        <v>4</v>
      </c>
      <c r="G138" s="17" t="n">
        <v>7.94</v>
      </c>
      <c r="H138" s="17" t="n">
        <f aca="false">ROUND(F138*G138,2)</f>
        <v>31.76</v>
      </c>
      <c r="I138" s="138" t="n">
        <f aca="false">H138/$H$152</f>
        <v>9.72372556584827E-005</v>
      </c>
      <c r="J138" s="139" t="n">
        <f aca="false">J137+I138</f>
        <v>0.999247299140314</v>
      </c>
      <c r="K138" s="140" t="s">
        <v>899</v>
      </c>
      <c r="L138" s="140" t="n">
        <v>133</v>
      </c>
    </row>
    <row r="139" customFormat="false" ht="45" hidden="false" customHeight="false" outlineLevel="0" collapsed="false">
      <c r="A139" s="5" t="s">
        <v>212</v>
      </c>
      <c r="B139" s="5" t="s">
        <v>42</v>
      </c>
      <c r="C139" s="14" t="s">
        <v>213</v>
      </c>
      <c r="D139" s="15" t="s">
        <v>214</v>
      </c>
      <c r="E139" s="16" t="s">
        <v>22</v>
      </c>
      <c r="F139" s="17" t="n">
        <v>3</v>
      </c>
      <c r="G139" s="17" t="n">
        <v>10.36</v>
      </c>
      <c r="H139" s="17" t="n">
        <f aca="false">ROUND(F139*G139,2)</f>
        <v>31.08</v>
      </c>
      <c r="I139" s="138" t="n">
        <f aca="false">H139/$H$152</f>
        <v>9.51553496809081E-005</v>
      </c>
      <c r="J139" s="139" t="n">
        <f aca="false">J138+I139</f>
        <v>0.999342454489995</v>
      </c>
      <c r="K139" s="140" t="s">
        <v>899</v>
      </c>
      <c r="L139" s="140" t="n">
        <v>134</v>
      </c>
    </row>
    <row r="140" customFormat="false" ht="31.5" hidden="false" customHeight="false" outlineLevel="0" collapsed="false">
      <c r="A140" s="5" t="s">
        <v>242</v>
      </c>
      <c r="B140" s="5" t="s">
        <v>19</v>
      </c>
      <c r="C140" s="14" t="s">
        <v>243</v>
      </c>
      <c r="D140" s="15" t="s">
        <v>244</v>
      </c>
      <c r="E140" s="16" t="s">
        <v>22</v>
      </c>
      <c r="F140" s="17" t="n">
        <v>1</v>
      </c>
      <c r="G140" s="17" t="n">
        <v>30.48</v>
      </c>
      <c r="H140" s="17" t="n">
        <f aca="false">ROUND(F140*G140,2)</f>
        <v>30.48</v>
      </c>
      <c r="I140" s="138" t="n">
        <f aca="false">H140/$H$152</f>
        <v>9.33183738183423E-005</v>
      </c>
      <c r="J140" s="139" t="n">
        <f aca="false">J139+I140</f>
        <v>0.999435772863813</v>
      </c>
      <c r="K140" s="140" t="s">
        <v>899</v>
      </c>
      <c r="L140" s="140" t="n">
        <v>135</v>
      </c>
    </row>
    <row r="141" customFormat="false" ht="45" hidden="false" customHeight="false" outlineLevel="0" collapsed="false">
      <c r="A141" s="5" t="s">
        <v>335</v>
      </c>
      <c r="B141" s="5" t="s">
        <v>19</v>
      </c>
      <c r="C141" s="14" t="s">
        <v>336</v>
      </c>
      <c r="D141" s="15" t="s">
        <v>337</v>
      </c>
      <c r="E141" s="16" t="s">
        <v>22</v>
      </c>
      <c r="F141" s="17" t="n">
        <v>1</v>
      </c>
      <c r="G141" s="17" t="n">
        <v>30.48</v>
      </c>
      <c r="H141" s="17" t="n">
        <f aca="false">ROUND(F141*G141,2)</f>
        <v>30.48</v>
      </c>
      <c r="I141" s="138" t="n">
        <f aca="false">H141/$H$152</f>
        <v>9.33183738183423E-005</v>
      </c>
      <c r="J141" s="139" t="n">
        <f aca="false">J140+I141</f>
        <v>0.999529091237631</v>
      </c>
      <c r="K141" s="140" t="s">
        <v>899</v>
      </c>
      <c r="L141" s="140" t="n">
        <v>136</v>
      </c>
    </row>
    <row r="142" customFormat="false" ht="31.5" hidden="false" customHeight="false" outlineLevel="0" collapsed="false">
      <c r="A142" s="5" t="s">
        <v>179</v>
      </c>
      <c r="B142" s="5" t="s">
        <v>19</v>
      </c>
      <c r="C142" s="14" t="s">
        <v>180</v>
      </c>
      <c r="D142" s="15" t="s">
        <v>181</v>
      </c>
      <c r="E142" s="16" t="s">
        <v>22</v>
      </c>
      <c r="F142" s="17" t="n">
        <v>6</v>
      </c>
      <c r="G142" s="17" t="n">
        <v>4.64</v>
      </c>
      <c r="H142" s="17" t="n">
        <f aca="false">ROUND(F142*G142,2)</f>
        <v>27.84</v>
      </c>
      <c r="I142" s="138" t="n">
        <f aca="false">H142/$H$152</f>
        <v>8.52356800230528E-005</v>
      </c>
      <c r="J142" s="139" t="n">
        <f aca="false">J141+I142</f>
        <v>0.999614326917654</v>
      </c>
      <c r="K142" s="140" t="s">
        <v>899</v>
      </c>
      <c r="L142" s="140" t="n">
        <v>137</v>
      </c>
    </row>
    <row r="143" customFormat="false" ht="45" hidden="false" customHeight="false" outlineLevel="0" collapsed="false">
      <c r="A143" s="5" t="s">
        <v>158</v>
      </c>
      <c r="B143" s="5" t="s">
        <v>42</v>
      </c>
      <c r="C143" s="14" t="s">
        <v>159</v>
      </c>
      <c r="D143" s="15" t="s">
        <v>160</v>
      </c>
      <c r="E143" s="16" t="s">
        <v>22</v>
      </c>
      <c r="F143" s="17" t="n">
        <v>1</v>
      </c>
      <c r="G143" s="17" t="n">
        <v>26.11</v>
      </c>
      <c r="H143" s="17" t="n">
        <f aca="false">ROUND(F143*G143,2)</f>
        <v>26.11</v>
      </c>
      <c r="I143" s="138" t="n">
        <f aca="false">H143/$H$152</f>
        <v>7.99390662859881E-005</v>
      </c>
      <c r="J143" s="139" t="n">
        <f aca="false">J142+I143</f>
        <v>0.99969426598394</v>
      </c>
      <c r="K143" s="140" t="s">
        <v>899</v>
      </c>
      <c r="L143" s="140" t="n">
        <v>138</v>
      </c>
    </row>
    <row r="144" customFormat="false" ht="60" hidden="false" customHeight="false" outlineLevel="0" collapsed="false">
      <c r="A144" s="5" t="s">
        <v>188</v>
      </c>
      <c r="B144" s="5" t="s">
        <v>42</v>
      </c>
      <c r="C144" s="14" t="s">
        <v>189</v>
      </c>
      <c r="D144" s="15" t="s">
        <v>190</v>
      </c>
      <c r="E144" s="16" t="s">
        <v>49</v>
      </c>
      <c r="F144" s="17" t="n">
        <v>4.31</v>
      </c>
      <c r="G144" s="17" t="n">
        <v>5.44</v>
      </c>
      <c r="H144" s="17" t="n">
        <f aca="false">ROUND(F144*G144,2)</f>
        <v>23.45</v>
      </c>
      <c r="I144" s="138" t="n">
        <f aca="false">H144/$H$152</f>
        <v>7.17951399619464E-005</v>
      </c>
      <c r="J144" s="139" t="n">
        <f aca="false">J143+I144</f>
        <v>0.999766061123902</v>
      </c>
      <c r="K144" s="140" t="s">
        <v>899</v>
      </c>
      <c r="L144" s="140" t="n">
        <v>139</v>
      </c>
    </row>
    <row r="145" customFormat="false" ht="45" hidden="false" customHeight="false" outlineLevel="0" collapsed="false">
      <c r="A145" s="5" t="s">
        <v>59</v>
      </c>
      <c r="B145" s="5" t="s">
        <v>19</v>
      </c>
      <c r="C145" s="14" t="s">
        <v>60</v>
      </c>
      <c r="D145" s="15" t="s">
        <v>61</v>
      </c>
      <c r="E145" s="16" t="s">
        <v>22</v>
      </c>
      <c r="F145" s="17" t="n">
        <v>3</v>
      </c>
      <c r="G145" s="17" t="n">
        <v>6.4</v>
      </c>
      <c r="H145" s="17" t="n">
        <f aca="false">ROUND(F145*G145,2)</f>
        <v>19.2</v>
      </c>
      <c r="I145" s="138" t="n">
        <f aca="false">H145/$H$152</f>
        <v>5.87832276021054E-005</v>
      </c>
      <c r="J145" s="139" t="n">
        <f aca="false">J144+I145</f>
        <v>0.999824844351504</v>
      </c>
      <c r="K145" s="140" t="s">
        <v>899</v>
      </c>
      <c r="L145" s="140" t="n">
        <v>140</v>
      </c>
    </row>
    <row r="146" customFormat="false" ht="31.5" hidden="false" customHeight="false" outlineLevel="0" collapsed="false">
      <c r="A146" s="5" t="s">
        <v>71</v>
      </c>
      <c r="B146" s="5" t="s">
        <v>19</v>
      </c>
      <c r="C146" s="14" t="s">
        <v>72</v>
      </c>
      <c r="D146" s="15" t="s">
        <v>73</v>
      </c>
      <c r="E146" s="16" t="s">
        <v>22</v>
      </c>
      <c r="F146" s="17" t="n">
        <v>37</v>
      </c>
      <c r="G146" s="17" t="n">
        <v>0.48</v>
      </c>
      <c r="H146" s="17" t="n">
        <f aca="false">ROUND(F146*G146,2)</f>
        <v>17.76</v>
      </c>
      <c r="I146" s="138" t="n">
        <f aca="false">H146/$H$152</f>
        <v>5.43744855319475E-005</v>
      </c>
      <c r="J146" s="139" t="n">
        <f aca="false">J145+I146</f>
        <v>0.999879218837036</v>
      </c>
      <c r="K146" s="140" t="s">
        <v>899</v>
      </c>
      <c r="L146" s="140" t="n">
        <v>141</v>
      </c>
    </row>
    <row r="147" customFormat="false" ht="31.5" hidden="false" customHeight="false" outlineLevel="0" collapsed="false">
      <c r="A147" s="5" t="s">
        <v>56</v>
      </c>
      <c r="B147" s="5" t="s">
        <v>19</v>
      </c>
      <c r="C147" s="14" t="s">
        <v>57</v>
      </c>
      <c r="D147" s="15" t="s">
        <v>58</v>
      </c>
      <c r="E147" s="16" t="s">
        <v>22</v>
      </c>
      <c r="F147" s="17" t="n">
        <v>1</v>
      </c>
      <c r="G147" s="17" t="n">
        <v>16.48</v>
      </c>
      <c r="H147" s="17" t="n">
        <f aca="false">ROUND(F147*G147,2)</f>
        <v>16.48</v>
      </c>
      <c r="I147" s="138" t="n">
        <f aca="false">H147/$H$152</f>
        <v>5.04556036918071E-005</v>
      </c>
      <c r="J147" s="139" t="n">
        <f aca="false">J146+I147</f>
        <v>0.999929674440728</v>
      </c>
      <c r="K147" s="140" t="s">
        <v>899</v>
      </c>
      <c r="L147" s="140" t="n">
        <v>142</v>
      </c>
    </row>
    <row r="148" customFormat="false" ht="31.5" hidden="false" customHeight="false" outlineLevel="0" collapsed="false">
      <c r="A148" s="5" t="s">
        <v>368</v>
      </c>
      <c r="B148" s="5" t="s">
        <v>19</v>
      </c>
      <c r="C148" s="14" t="s">
        <v>369</v>
      </c>
      <c r="D148" s="15" t="s">
        <v>370</v>
      </c>
      <c r="E148" s="16" t="s">
        <v>45</v>
      </c>
      <c r="F148" s="17" t="n">
        <v>4</v>
      </c>
      <c r="G148" s="17" t="n">
        <v>2.23</v>
      </c>
      <c r="H148" s="17" t="n">
        <f aca="false">ROUND(F148*G148,2)</f>
        <v>8.92</v>
      </c>
      <c r="I148" s="138" t="n">
        <f aca="false">H148/$H$152</f>
        <v>2.73097078234781E-005</v>
      </c>
      <c r="J148" s="139" t="n">
        <f aca="false">J147+I148</f>
        <v>0.999956984148552</v>
      </c>
      <c r="K148" s="140" t="s">
        <v>899</v>
      </c>
      <c r="L148" s="140" t="n">
        <v>143</v>
      </c>
    </row>
    <row r="149" customFormat="false" ht="30" hidden="false" customHeight="false" outlineLevel="0" collapsed="false">
      <c r="A149" s="5" t="s">
        <v>334</v>
      </c>
      <c r="B149" s="5" t="s">
        <v>42</v>
      </c>
      <c r="C149" s="14" t="s">
        <v>279</v>
      </c>
      <c r="D149" s="15" t="s">
        <v>280</v>
      </c>
      <c r="E149" s="16" t="s">
        <v>22</v>
      </c>
      <c r="F149" s="17" t="n">
        <v>1</v>
      </c>
      <c r="G149" s="17" t="n">
        <v>7.94</v>
      </c>
      <c r="H149" s="17" t="n">
        <f aca="false">ROUND(F149*G149,2)</f>
        <v>7.94</v>
      </c>
      <c r="I149" s="138" t="n">
        <f aca="false">H149/$H$152</f>
        <v>2.43093139146207E-005</v>
      </c>
      <c r="J149" s="139" t="n">
        <f aca="false">J148+I149</f>
        <v>0.999981293462466</v>
      </c>
      <c r="K149" s="140" t="s">
        <v>899</v>
      </c>
      <c r="L149" s="140" t="n">
        <v>144</v>
      </c>
    </row>
    <row r="150" customFormat="false" ht="30" hidden="false" customHeight="false" outlineLevel="0" collapsed="false">
      <c r="A150" s="5" t="s">
        <v>90</v>
      </c>
      <c r="B150" s="5" t="s">
        <v>42</v>
      </c>
      <c r="C150" s="14" t="s">
        <v>91</v>
      </c>
      <c r="D150" s="15" t="s">
        <v>92</v>
      </c>
      <c r="E150" s="16" t="s">
        <v>93</v>
      </c>
      <c r="F150" s="17" t="n">
        <v>0.15</v>
      </c>
      <c r="G150" s="17" t="n">
        <v>40.73</v>
      </c>
      <c r="H150" s="17" t="n">
        <f aca="false">ROUND(F150*G150,2)</f>
        <v>6.11</v>
      </c>
      <c r="I150" s="138" t="n">
        <f aca="false">H150/$H$152</f>
        <v>1.8706537533795E-005</v>
      </c>
      <c r="J150" s="139" t="n">
        <f aca="false">J149+I150</f>
        <v>1</v>
      </c>
      <c r="K150" s="140" t="s">
        <v>899</v>
      </c>
      <c r="L150" s="140" t="n">
        <v>145</v>
      </c>
    </row>
    <row r="152" customFormat="false" ht="15.75" hidden="false" customHeight="true" outlineLevel="0" collapsed="false">
      <c r="A152" s="18" t="s">
        <v>442</v>
      </c>
      <c r="B152" s="18"/>
      <c r="C152" s="18"/>
      <c r="D152" s="18"/>
      <c r="E152" s="18"/>
      <c r="F152" s="18"/>
      <c r="G152" s="18"/>
      <c r="H152" s="18" t="n">
        <f aca="false">SUM(H6:H150)</f>
        <v>326623.78</v>
      </c>
    </row>
    <row r="153" customFormat="false" ht="15" hidden="false" customHeight="false" outlineLevel="0" collapsed="false">
      <c r="A153" s="1"/>
      <c r="B153" s="19"/>
      <c r="C153" s="20"/>
      <c r="D153" s="20"/>
      <c r="E153" s="20"/>
      <c r="F153" s="20"/>
      <c r="G153" s="20"/>
      <c r="H153" s="20"/>
    </row>
    <row r="154" customFormat="false" ht="15.75" hidden="false" customHeight="true" outlineLevel="0" collapsed="false">
      <c r="A154" s="18" t="s">
        <v>443</v>
      </c>
      <c r="B154" s="18"/>
      <c r="C154" s="18"/>
      <c r="D154" s="18"/>
      <c r="E154" s="18"/>
      <c r="F154" s="18"/>
      <c r="G154" s="18"/>
      <c r="H154" s="18" t="n">
        <f aca="false">H152*(1+0.25)</f>
        <v>408279.725</v>
      </c>
    </row>
  </sheetData>
  <mergeCells count="6">
    <mergeCell ref="A1:L1"/>
    <mergeCell ref="A2:L2"/>
    <mergeCell ref="A3:L3"/>
    <mergeCell ref="A4:L4"/>
    <mergeCell ref="A152:G152"/>
    <mergeCell ref="A154:G15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93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7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31" width="12.4"/>
    <col collapsed="false" customWidth="true" hidden="false" outlineLevel="0" max="2" min="2" style="22" width="55.5"/>
    <col collapsed="false" customWidth="true" hidden="false" outlineLevel="0" max="3" min="3" style="1" width="7.6"/>
    <col collapsed="false" customWidth="true" hidden="false" outlineLevel="0" max="4" min="4" style="1" width="7.5"/>
    <col collapsed="false" customWidth="true" hidden="false" outlineLevel="0" max="5" min="5" style="141" width="8.79"/>
    <col collapsed="false" customWidth="true" hidden="false" outlineLevel="0" max="6" min="6" style="141" width="9.2"/>
    <col collapsed="false" customWidth="true" hidden="false" outlineLevel="0" max="7" min="7" style="2" width="7.3"/>
    <col collapsed="false" customWidth="true" hidden="false" outlineLevel="0" max="8" min="8" style="2" width="8.79"/>
    <col collapsed="false" customWidth="true" hidden="false" outlineLevel="0" max="9" min="9" style="2" width="6.4"/>
    <col collapsed="false" customWidth="true" hidden="false" outlineLevel="0" max="10" min="10" style="2" width="7.1"/>
    <col collapsed="false" customWidth="true" hidden="false" outlineLevel="0" max="1025" min="11" style="2" width="8.79"/>
  </cols>
  <sheetData>
    <row r="1" customFormat="false" ht="18" hidden="false" customHeight="true" outlineLevel="0" collapsed="false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customFormat="false" ht="18" hidden="false" customHeight="true" outlineLevel="0" collapsed="false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</row>
    <row r="3" customFormat="false" ht="18" hidden="false" customHeight="true" outlineLevel="0" collapsed="false">
      <c r="A3" s="44" t="s">
        <v>2</v>
      </c>
      <c r="B3" s="44"/>
      <c r="C3" s="44"/>
      <c r="D3" s="44"/>
      <c r="E3" s="44"/>
      <c r="F3" s="44"/>
      <c r="G3" s="44"/>
      <c r="H3" s="44"/>
      <c r="I3" s="44"/>
      <c r="J3" s="44"/>
    </row>
    <row r="4" customFormat="false" ht="18" hidden="false" customHeight="true" outlineLevel="0" collapsed="false">
      <c r="A4" s="44" t="s">
        <v>1021</v>
      </c>
      <c r="B4" s="44"/>
      <c r="C4" s="44"/>
      <c r="D4" s="44"/>
      <c r="E4" s="44"/>
      <c r="F4" s="44"/>
      <c r="G4" s="44"/>
      <c r="H4" s="44"/>
      <c r="I4" s="44"/>
      <c r="J4" s="44"/>
    </row>
    <row r="5" customFormat="false" ht="47.25" hidden="false" customHeight="false" outlineLevel="0" collapsed="false">
      <c r="A5" s="7" t="s">
        <v>11</v>
      </c>
      <c r="B5" s="7" t="s">
        <v>12</v>
      </c>
      <c r="C5" s="7" t="s">
        <v>445</v>
      </c>
      <c r="D5" s="7" t="s">
        <v>1022</v>
      </c>
      <c r="E5" s="7" t="s">
        <v>15</v>
      </c>
      <c r="F5" s="7" t="s">
        <v>16</v>
      </c>
      <c r="G5" s="7" t="s">
        <v>1017</v>
      </c>
      <c r="H5" s="7" t="s">
        <v>1018</v>
      </c>
      <c r="I5" s="7" t="s">
        <v>1019</v>
      </c>
      <c r="J5" s="7" t="s">
        <v>1020</v>
      </c>
    </row>
    <row r="6" customFormat="false" ht="30" hidden="false" customHeight="false" outlineLevel="0" collapsed="false">
      <c r="A6" s="142" t="s">
        <v>663</v>
      </c>
      <c r="B6" s="15" t="s">
        <v>664</v>
      </c>
      <c r="C6" s="140" t="s">
        <v>22</v>
      </c>
      <c r="D6" s="143" t="n">
        <v>342</v>
      </c>
      <c r="E6" s="144" t="n">
        <v>105.77</v>
      </c>
      <c r="F6" s="145" t="n">
        <v>36173.34</v>
      </c>
      <c r="G6" s="138" t="n">
        <f aca="false">F6/$F$193</f>
        <v>0.110729320185974</v>
      </c>
      <c r="H6" s="139" t="n">
        <f aca="false">G6</f>
        <v>0.110729320185974</v>
      </c>
      <c r="I6" s="140" t="s">
        <v>863</v>
      </c>
      <c r="J6" s="140" t="n">
        <v>1</v>
      </c>
    </row>
    <row r="7" customFormat="false" ht="15" hidden="false" customHeight="false" outlineLevel="0" collapsed="false">
      <c r="A7" s="142" t="n">
        <v>2436</v>
      </c>
      <c r="B7" s="15" t="s">
        <v>1023</v>
      </c>
      <c r="C7" s="140" t="s">
        <v>451</v>
      </c>
      <c r="D7" s="143" t="n">
        <v>1531.65165465</v>
      </c>
      <c r="E7" s="144" t="n">
        <v>15.81</v>
      </c>
      <c r="F7" s="145" t="n">
        <v>24220.91</v>
      </c>
      <c r="G7" s="138" t="n">
        <f aca="false">F7/$F$193</f>
        <v>0.0741420310810573</v>
      </c>
      <c r="H7" s="139" t="n">
        <f aca="false">H6+G7</f>
        <v>0.184871351267031</v>
      </c>
      <c r="I7" s="140" t="s">
        <v>863</v>
      </c>
      <c r="J7" s="140" t="n">
        <v>2</v>
      </c>
    </row>
    <row r="8" customFormat="false" ht="30" hidden="false" customHeight="false" outlineLevel="0" collapsed="false">
      <c r="A8" s="142" t="s">
        <v>1024</v>
      </c>
      <c r="B8" s="15" t="s">
        <v>737</v>
      </c>
      <c r="C8" s="140" t="s">
        <v>45</v>
      </c>
      <c r="D8" s="143" t="n">
        <v>1359.66</v>
      </c>
      <c r="E8" s="144" t="n">
        <v>14.97</v>
      </c>
      <c r="F8" s="145" t="n">
        <v>20354.91</v>
      </c>
      <c r="G8" s="138" t="n">
        <f aca="false">F8/$F$193</f>
        <v>0.0623079136940818</v>
      </c>
      <c r="H8" s="139" t="n">
        <f aca="false">H7+G8</f>
        <v>0.247179264961113</v>
      </c>
      <c r="I8" s="140" t="s">
        <v>863</v>
      </c>
      <c r="J8" s="140" t="n">
        <v>3</v>
      </c>
    </row>
    <row r="9" customFormat="false" ht="30" hidden="false" customHeight="false" outlineLevel="0" collapsed="false">
      <c r="A9" s="142" t="n">
        <v>10889</v>
      </c>
      <c r="B9" s="15" t="s">
        <v>713</v>
      </c>
      <c r="C9" s="140" t="s">
        <v>22</v>
      </c>
      <c r="D9" s="143" t="n">
        <v>24</v>
      </c>
      <c r="E9" s="144" t="n">
        <v>720</v>
      </c>
      <c r="F9" s="145" t="n">
        <v>17280</v>
      </c>
      <c r="G9" s="138" t="n">
        <f aca="false">F9/$F$193</f>
        <v>0.0528953824229011</v>
      </c>
      <c r="H9" s="139" t="n">
        <f aca="false">H8+G9</f>
        <v>0.300074647384014</v>
      </c>
      <c r="I9" s="140" t="s">
        <v>863</v>
      </c>
      <c r="J9" s="140" t="n">
        <v>4</v>
      </c>
    </row>
    <row r="10" customFormat="false" ht="15" hidden="false" customHeight="false" outlineLevel="0" collapsed="false">
      <c r="A10" s="142" t="n">
        <v>2707</v>
      </c>
      <c r="B10" s="15" t="s">
        <v>1025</v>
      </c>
      <c r="C10" s="140" t="s">
        <v>451</v>
      </c>
      <c r="D10" s="143" t="n">
        <v>151.53</v>
      </c>
      <c r="E10" s="144" t="n">
        <v>104.38</v>
      </c>
      <c r="F10" s="145" t="n">
        <v>15816</v>
      </c>
      <c r="G10" s="138" t="n">
        <f aca="false">F10/$F$193</f>
        <v>0.0484139680787387</v>
      </c>
      <c r="H10" s="139" t="n">
        <f aca="false">H9+G10</f>
        <v>0.348488615462753</v>
      </c>
      <c r="I10" s="140" t="s">
        <v>863</v>
      </c>
      <c r="J10" s="140" t="n">
        <v>5</v>
      </c>
    </row>
    <row r="11" customFormat="false" ht="105" hidden="false" customHeight="false" outlineLevel="0" collapsed="false">
      <c r="A11" s="142" t="n">
        <v>11154</v>
      </c>
      <c r="B11" s="15" t="s">
        <v>742</v>
      </c>
      <c r="C11" s="140" t="s">
        <v>22</v>
      </c>
      <c r="D11" s="143" t="n">
        <v>15</v>
      </c>
      <c r="E11" s="144" t="n">
        <v>800.75</v>
      </c>
      <c r="F11" s="145" t="n">
        <v>12011.25</v>
      </c>
      <c r="G11" s="138" t="n">
        <f aca="false">F11/$F$193</f>
        <v>0.0367673415582796</v>
      </c>
      <c r="H11" s="139" t="n">
        <f aca="false">H10+G11</f>
        <v>0.385255957021032</v>
      </c>
      <c r="I11" s="140" t="s">
        <v>863</v>
      </c>
      <c r="J11" s="140" t="n">
        <v>6</v>
      </c>
    </row>
    <row r="12" customFormat="false" ht="15" hidden="false" customHeight="false" outlineLevel="0" collapsed="false">
      <c r="A12" s="142" t="n">
        <v>247</v>
      </c>
      <c r="B12" s="15" t="s">
        <v>1026</v>
      </c>
      <c r="C12" s="140" t="s">
        <v>451</v>
      </c>
      <c r="D12" s="143" t="n">
        <v>1043.94022824</v>
      </c>
      <c r="E12" s="144" t="n">
        <v>11.11</v>
      </c>
      <c r="F12" s="145" t="n">
        <v>11602.73</v>
      </c>
      <c r="G12" s="138" t="n">
        <f aca="false">F12/$F$193</f>
        <v>0.0355168310474345</v>
      </c>
      <c r="H12" s="139" t="n">
        <f aca="false">H11+G12</f>
        <v>0.420772788068467</v>
      </c>
      <c r="I12" s="140" t="s">
        <v>863</v>
      </c>
      <c r="J12" s="140" t="n">
        <v>7</v>
      </c>
    </row>
    <row r="13" customFormat="false" ht="15" hidden="false" customHeight="false" outlineLevel="0" collapsed="false">
      <c r="A13" s="142" t="n">
        <v>6111</v>
      </c>
      <c r="B13" s="15" t="s">
        <v>1027</v>
      </c>
      <c r="C13" s="140" t="s">
        <v>451</v>
      </c>
      <c r="D13" s="143" t="n">
        <v>855.002399049</v>
      </c>
      <c r="E13" s="144" t="n">
        <v>11.76</v>
      </c>
      <c r="F13" s="145" t="n">
        <v>10053.4</v>
      </c>
      <c r="G13" s="138" t="n">
        <f aca="false">F13/$F$193</f>
        <v>0.0307742151418052</v>
      </c>
      <c r="H13" s="139" t="n">
        <f aca="false">H12+G13</f>
        <v>0.451547003210272</v>
      </c>
      <c r="I13" s="140" t="s">
        <v>863</v>
      </c>
      <c r="J13" s="140" t="n">
        <v>8</v>
      </c>
    </row>
    <row r="14" customFormat="false" ht="15" hidden="false" customHeight="false" outlineLevel="0" collapsed="false">
      <c r="A14" s="142" t="n">
        <v>4083</v>
      </c>
      <c r="B14" s="15" t="s">
        <v>1028</v>
      </c>
      <c r="C14" s="140" t="s">
        <v>451</v>
      </c>
      <c r="D14" s="143" t="n">
        <v>588.468</v>
      </c>
      <c r="E14" s="144" t="n">
        <v>16.91</v>
      </c>
      <c r="F14" s="145" t="n">
        <v>9952.8</v>
      </c>
      <c r="G14" s="138" t="n">
        <f aca="false">F14/$F$193</f>
        <v>0.0304662709594126</v>
      </c>
      <c r="H14" s="139" t="n">
        <f aca="false">H13+G14</f>
        <v>0.482013274169684</v>
      </c>
      <c r="I14" s="140" t="s">
        <v>863</v>
      </c>
      <c r="J14" s="140" t="n">
        <v>9</v>
      </c>
    </row>
    <row r="15" customFormat="false" ht="30" hidden="false" customHeight="false" outlineLevel="0" collapsed="false">
      <c r="A15" s="142" t="n">
        <v>2580</v>
      </c>
      <c r="B15" s="15" t="s">
        <v>640</v>
      </c>
      <c r="C15" s="140" t="s">
        <v>22</v>
      </c>
      <c r="D15" s="143" t="n">
        <v>676</v>
      </c>
      <c r="E15" s="144" t="n">
        <v>14.72</v>
      </c>
      <c r="F15" s="145" t="n">
        <v>9950.72</v>
      </c>
      <c r="G15" s="138" t="n">
        <f aca="false">F15/$F$193</f>
        <v>0.0304599039226395</v>
      </c>
      <c r="H15" s="139" t="n">
        <f aca="false">H14+G15</f>
        <v>0.512473178092324</v>
      </c>
      <c r="I15" s="140" t="s">
        <v>887</v>
      </c>
      <c r="J15" s="140" t="n">
        <v>10</v>
      </c>
    </row>
    <row r="16" customFormat="false" ht="30" hidden="false" customHeight="false" outlineLevel="0" collapsed="false">
      <c r="A16" s="142" t="s">
        <v>1029</v>
      </c>
      <c r="B16" s="15" t="s">
        <v>1030</v>
      </c>
      <c r="C16" s="140" t="s">
        <v>22</v>
      </c>
      <c r="D16" s="143" t="n">
        <v>58</v>
      </c>
      <c r="E16" s="144" t="n">
        <v>144.31</v>
      </c>
      <c r="F16" s="145" t="n">
        <v>8369.98</v>
      </c>
      <c r="G16" s="138" t="n">
        <f aca="false">F16/$F$193</f>
        <v>0.0256211396395853</v>
      </c>
      <c r="H16" s="139" t="n">
        <f aca="false">H15+G16</f>
        <v>0.538094317731909</v>
      </c>
      <c r="I16" s="140" t="s">
        <v>887</v>
      </c>
      <c r="J16" s="140" t="n">
        <v>11</v>
      </c>
    </row>
    <row r="17" customFormat="false" ht="30" hidden="false" customHeight="false" outlineLevel="0" collapsed="false">
      <c r="A17" s="142" t="n">
        <v>10892</v>
      </c>
      <c r="B17" s="15" t="s">
        <v>709</v>
      </c>
      <c r="C17" s="140" t="s">
        <v>22</v>
      </c>
      <c r="D17" s="143" t="n">
        <v>30</v>
      </c>
      <c r="E17" s="144" t="n">
        <v>240</v>
      </c>
      <c r="F17" s="145" t="n">
        <v>7200</v>
      </c>
      <c r="G17" s="138" t="n">
        <f aca="false">F17/$F$193</f>
        <v>0.0220397426762088</v>
      </c>
      <c r="H17" s="139" t="n">
        <f aca="false">H16+G17</f>
        <v>0.560134060408118</v>
      </c>
      <c r="I17" s="140" t="s">
        <v>887</v>
      </c>
      <c r="J17" s="140" t="n">
        <v>12</v>
      </c>
    </row>
    <row r="18" customFormat="false" ht="150" hidden="false" customHeight="false" outlineLevel="0" collapsed="false">
      <c r="A18" s="142" t="s">
        <v>622</v>
      </c>
      <c r="B18" s="15" t="s">
        <v>623</v>
      </c>
      <c r="C18" s="140" t="s">
        <v>22</v>
      </c>
      <c r="D18" s="143" t="n">
        <v>1</v>
      </c>
      <c r="E18" s="144" t="n">
        <v>6459.63</v>
      </c>
      <c r="F18" s="145" t="n">
        <v>6459.63</v>
      </c>
      <c r="G18" s="138" t="n">
        <f aca="false">F18/$F$193</f>
        <v>0.0197734143032665</v>
      </c>
      <c r="H18" s="139" t="n">
        <f aca="false">H17+G18</f>
        <v>0.579907474711385</v>
      </c>
      <c r="I18" s="140" t="s">
        <v>887</v>
      </c>
      <c r="J18" s="140" t="n">
        <v>13</v>
      </c>
    </row>
    <row r="19" customFormat="false" ht="45" hidden="false" customHeight="false" outlineLevel="0" collapsed="false">
      <c r="A19" s="142" t="n">
        <v>1013</v>
      </c>
      <c r="B19" s="15" t="s">
        <v>644</v>
      </c>
      <c r="C19" s="140" t="s">
        <v>45</v>
      </c>
      <c r="D19" s="143" t="n">
        <v>4422.04</v>
      </c>
      <c r="E19" s="144" t="n">
        <v>1.4</v>
      </c>
      <c r="F19" s="145" t="n">
        <v>6205.72</v>
      </c>
      <c r="G19" s="138" t="n">
        <f aca="false">F19/$F$193</f>
        <v>0.0189961766556392</v>
      </c>
      <c r="H19" s="139" t="n">
        <f aca="false">H18+G19</f>
        <v>0.598903651367024</v>
      </c>
      <c r="I19" s="140" t="s">
        <v>887</v>
      </c>
      <c r="J19" s="140" t="n">
        <v>14</v>
      </c>
    </row>
    <row r="20" customFormat="false" ht="15" hidden="false" customHeight="false" outlineLevel="0" collapsed="false">
      <c r="A20" s="142" t="n">
        <v>25957</v>
      </c>
      <c r="B20" s="15" t="s">
        <v>1031</v>
      </c>
      <c r="C20" s="140" t="s">
        <v>451</v>
      </c>
      <c r="D20" s="143" t="n">
        <v>481.409616691</v>
      </c>
      <c r="E20" s="144" t="n">
        <v>10.76</v>
      </c>
      <c r="F20" s="145" t="n">
        <v>5182.36</v>
      </c>
      <c r="G20" s="138" t="n">
        <f aca="false">F20/$F$193</f>
        <v>0.0158635945632608</v>
      </c>
      <c r="H20" s="139" t="n">
        <f aca="false">H19+G20</f>
        <v>0.614767245930285</v>
      </c>
      <c r="I20" s="140" t="s">
        <v>887</v>
      </c>
      <c r="J20" s="140" t="n">
        <v>15</v>
      </c>
    </row>
    <row r="21" customFormat="false" ht="45" hidden="false" customHeight="false" outlineLevel="0" collapsed="false">
      <c r="A21" s="142" t="s">
        <v>720</v>
      </c>
      <c r="B21" s="15" t="s">
        <v>721</v>
      </c>
      <c r="C21" s="140" t="s">
        <v>49</v>
      </c>
      <c r="D21" s="143" t="n">
        <v>43</v>
      </c>
      <c r="E21" s="144" t="n">
        <v>109.75</v>
      </c>
      <c r="F21" s="145" t="n">
        <v>4719.25</v>
      </c>
      <c r="G21" s="138" t="n">
        <f aca="false">F21/$F$193</f>
        <v>0.0144459799478748</v>
      </c>
      <c r="H21" s="139" t="n">
        <f aca="false">H20+G21</f>
        <v>0.629213225878159</v>
      </c>
      <c r="I21" s="140" t="s">
        <v>887</v>
      </c>
      <c r="J21" s="140" t="n">
        <v>16</v>
      </c>
    </row>
    <row r="22" customFormat="false" ht="30" hidden="false" customHeight="false" outlineLevel="0" collapsed="false">
      <c r="A22" s="142" t="s">
        <v>537</v>
      </c>
      <c r="B22" s="15" t="s">
        <v>538</v>
      </c>
      <c r="C22" s="140" t="s">
        <v>22</v>
      </c>
      <c r="D22" s="143" t="n">
        <v>1</v>
      </c>
      <c r="E22" s="144" t="n">
        <v>4696.24</v>
      </c>
      <c r="F22" s="145" t="n">
        <v>4696.24</v>
      </c>
      <c r="G22" s="138" t="n">
        <f aca="false">F22/$F$193</f>
        <v>0.0143755446035721</v>
      </c>
      <c r="H22" s="139" t="n">
        <f aca="false">H21+G22</f>
        <v>0.643588770481731</v>
      </c>
      <c r="I22" s="140" t="s">
        <v>887</v>
      </c>
      <c r="J22" s="140" t="n">
        <v>17</v>
      </c>
    </row>
    <row r="23" customFormat="false" ht="15" hidden="false" customHeight="false" outlineLevel="0" collapsed="false">
      <c r="A23" s="142" t="n">
        <v>2696</v>
      </c>
      <c r="B23" s="15" t="s">
        <v>1032</v>
      </c>
      <c r="C23" s="140" t="s">
        <v>451</v>
      </c>
      <c r="D23" s="143" t="n">
        <v>296.02039428</v>
      </c>
      <c r="E23" s="144" t="n">
        <v>15.81</v>
      </c>
      <c r="F23" s="145" t="n">
        <v>4681.24</v>
      </c>
      <c r="G23" s="138" t="n">
        <f aca="false">F23/$F$193</f>
        <v>0.0143296284729966</v>
      </c>
      <c r="H23" s="139" t="n">
        <f aca="false">H22+G23</f>
        <v>0.657918398954728</v>
      </c>
      <c r="I23" s="140" t="s">
        <v>887</v>
      </c>
      <c r="J23" s="140" t="n">
        <v>18</v>
      </c>
    </row>
    <row r="24" customFormat="false" ht="15" hidden="false" customHeight="false" outlineLevel="0" collapsed="false">
      <c r="A24" s="142" t="n">
        <v>37370</v>
      </c>
      <c r="B24" s="15" t="s">
        <v>1033</v>
      </c>
      <c r="C24" s="140" t="s">
        <v>451</v>
      </c>
      <c r="D24" s="143" t="n">
        <v>4587.21320774</v>
      </c>
      <c r="E24" s="144" t="n">
        <v>0.97</v>
      </c>
      <c r="F24" s="145" t="n">
        <v>4449.6</v>
      </c>
      <c r="G24" s="138" t="n">
        <f aca="false">F24/$F$193</f>
        <v>0.013620560973897</v>
      </c>
      <c r="H24" s="139" t="n">
        <f aca="false">H23+G24</f>
        <v>0.671538959928625</v>
      </c>
      <c r="I24" s="140" t="s">
        <v>887</v>
      </c>
      <c r="J24" s="140" t="n">
        <v>19</v>
      </c>
    </row>
    <row r="25" customFormat="false" ht="30" hidden="false" customHeight="false" outlineLevel="0" collapsed="false">
      <c r="A25" s="142" t="s">
        <v>739</v>
      </c>
      <c r="B25" s="15" t="s">
        <v>740</v>
      </c>
      <c r="C25" s="140" t="s">
        <v>45</v>
      </c>
      <c r="D25" s="143" t="n">
        <v>630</v>
      </c>
      <c r="E25" s="144" t="n">
        <v>6.98</v>
      </c>
      <c r="F25" s="145" t="n">
        <v>4397.4</v>
      </c>
      <c r="G25" s="138" t="n">
        <f aca="false">F25/$F$193</f>
        <v>0.0134607728394945</v>
      </c>
      <c r="H25" s="139" t="n">
        <f aca="false">H24+G25</f>
        <v>0.68499973276812</v>
      </c>
      <c r="I25" s="140" t="s">
        <v>887</v>
      </c>
      <c r="J25" s="140" t="n">
        <v>20</v>
      </c>
    </row>
    <row r="26" customFormat="false" ht="45" hidden="false" customHeight="false" outlineLevel="0" collapsed="false">
      <c r="A26" s="142" t="s">
        <v>517</v>
      </c>
      <c r="B26" s="15" t="s">
        <v>518</v>
      </c>
      <c r="C26" s="140" t="s">
        <v>22</v>
      </c>
      <c r="D26" s="143" t="n">
        <v>1</v>
      </c>
      <c r="E26" s="144" t="n">
        <v>4365.29</v>
      </c>
      <c r="F26" s="145" t="n">
        <v>4365.29</v>
      </c>
      <c r="G26" s="138" t="n">
        <f aca="false">F26/$F$193</f>
        <v>0.0133624817093094</v>
      </c>
      <c r="H26" s="139" t="n">
        <f aca="false">H25+G26</f>
        <v>0.698362214477429</v>
      </c>
      <c r="I26" s="140" t="s">
        <v>887</v>
      </c>
      <c r="J26" s="140" t="n">
        <v>21</v>
      </c>
    </row>
    <row r="27" customFormat="false" ht="30" hidden="false" customHeight="false" outlineLevel="0" collapsed="false">
      <c r="A27" s="142" t="n">
        <v>10886</v>
      </c>
      <c r="B27" s="15" t="s">
        <v>707</v>
      </c>
      <c r="C27" s="140" t="s">
        <v>22</v>
      </c>
      <c r="D27" s="143" t="n">
        <v>18</v>
      </c>
      <c r="E27" s="144" t="n">
        <v>210</v>
      </c>
      <c r="F27" s="145" t="n">
        <v>3780</v>
      </c>
      <c r="G27" s="138" t="n">
        <f aca="false">F27/$F$193</f>
        <v>0.0115708649050096</v>
      </c>
      <c r="H27" s="139" t="n">
        <f aca="false">H26+G27</f>
        <v>0.709933079382439</v>
      </c>
      <c r="I27" s="140" t="s">
        <v>887</v>
      </c>
      <c r="J27" s="140" t="n">
        <v>22</v>
      </c>
    </row>
    <row r="28" customFormat="false" ht="15" hidden="false" customHeight="false" outlineLevel="0" collapsed="false">
      <c r="A28" s="142" t="n">
        <v>532</v>
      </c>
      <c r="B28" s="15" t="s">
        <v>1034</v>
      </c>
      <c r="C28" s="140" t="s">
        <v>451</v>
      </c>
      <c r="D28" s="143" t="n">
        <v>120.684</v>
      </c>
      <c r="E28" s="144" t="n">
        <v>31.24</v>
      </c>
      <c r="F28" s="145" t="n">
        <v>3770.4</v>
      </c>
      <c r="G28" s="138" t="n">
        <f aca="false">F28/$F$193</f>
        <v>0.0115414785814413</v>
      </c>
      <c r="H28" s="139" t="n">
        <f aca="false">H27+G28</f>
        <v>0.72147455796388</v>
      </c>
      <c r="I28" s="140" t="s">
        <v>887</v>
      </c>
      <c r="J28" s="140" t="n">
        <v>23</v>
      </c>
    </row>
    <row r="29" customFormat="false" ht="45" hidden="false" customHeight="false" outlineLevel="0" collapsed="false">
      <c r="A29" s="142" t="n">
        <v>981</v>
      </c>
      <c r="B29" s="15" t="s">
        <v>648</v>
      </c>
      <c r="C29" s="140" t="s">
        <v>45</v>
      </c>
      <c r="D29" s="143" t="n">
        <v>837.76</v>
      </c>
      <c r="E29" s="144" t="n">
        <v>4</v>
      </c>
      <c r="F29" s="145" t="n">
        <v>3351.04</v>
      </c>
      <c r="G29" s="138" t="n">
        <f aca="false">F29/$F$193</f>
        <v>0.010257786013567</v>
      </c>
      <c r="H29" s="139" t="n">
        <f aca="false">H28+G29</f>
        <v>0.731732343977447</v>
      </c>
      <c r="I29" s="140" t="s">
        <v>887</v>
      </c>
      <c r="J29" s="140" t="n">
        <v>24</v>
      </c>
    </row>
    <row r="30" customFormat="false" ht="60" hidden="false" customHeight="false" outlineLevel="0" collapsed="false">
      <c r="A30" s="142" t="s">
        <v>669</v>
      </c>
      <c r="B30" s="15" t="s">
        <v>670</v>
      </c>
      <c r="C30" s="140" t="s">
        <v>22</v>
      </c>
      <c r="D30" s="143" t="n">
        <v>4</v>
      </c>
      <c r="E30" s="144" t="n">
        <v>834.22</v>
      </c>
      <c r="F30" s="145" t="n">
        <v>3336.88</v>
      </c>
      <c r="G30" s="138" t="n">
        <f aca="false">F30/$F$193</f>
        <v>0.0102144411863038</v>
      </c>
      <c r="H30" s="139" t="n">
        <f aca="false">H29+G30</f>
        <v>0.741946785163751</v>
      </c>
      <c r="I30" s="140" t="s">
        <v>887</v>
      </c>
      <c r="J30" s="140" t="n">
        <v>25</v>
      </c>
    </row>
    <row r="31" customFormat="false" ht="15" hidden="false" customHeight="false" outlineLevel="0" collapsed="false">
      <c r="A31" s="142" t="n">
        <v>37371</v>
      </c>
      <c r="B31" s="15" t="s">
        <v>1035</v>
      </c>
      <c r="C31" s="140" t="s">
        <v>451</v>
      </c>
      <c r="D31" s="143" t="n">
        <v>4587.21320774</v>
      </c>
      <c r="E31" s="144" t="n">
        <v>0.72</v>
      </c>
      <c r="F31" s="145" t="n">
        <v>3302.78</v>
      </c>
      <c r="G31" s="138" t="n">
        <f aca="false">F31/$F$193</f>
        <v>0.010110058516129</v>
      </c>
      <c r="H31" s="139" t="n">
        <f aca="false">H30+G31</f>
        <v>0.75205684367988</v>
      </c>
      <c r="I31" s="140" t="s">
        <v>887</v>
      </c>
      <c r="J31" s="140" t="n">
        <v>26</v>
      </c>
    </row>
    <row r="32" customFormat="false" ht="30" hidden="false" customHeight="false" outlineLevel="0" collapsed="false">
      <c r="A32" s="142" t="s">
        <v>667</v>
      </c>
      <c r="B32" s="15" t="s">
        <v>668</v>
      </c>
      <c r="C32" s="140" t="s">
        <v>22</v>
      </c>
      <c r="D32" s="143" t="n">
        <v>8</v>
      </c>
      <c r="E32" s="144" t="n">
        <v>411</v>
      </c>
      <c r="F32" s="145" t="n">
        <v>3288</v>
      </c>
      <c r="G32" s="138" t="n">
        <f aca="false">F32/$F$193</f>
        <v>0.0100648158221354</v>
      </c>
      <c r="H32" s="139" t="n">
        <f aca="false">H31+G32</f>
        <v>0.762121659502015</v>
      </c>
      <c r="I32" s="140" t="s">
        <v>887</v>
      </c>
      <c r="J32" s="140" t="n">
        <v>27</v>
      </c>
    </row>
    <row r="33" customFormat="false" ht="15" hidden="false" customHeight="false" outlineLevel="0" collapsed="false">
      <c r="A33" s="142" t="n">
        <v>37372</v>
      </c>
      <c r="B33" s="15" t="s">
        <v>1036</v>
      </c>
      <c r="C33" s="140" t="s">
        <v>451</v>
      </c>
      <c r="D33" s="143" t="n">
        <v>5479.21320774</v>
      </c>
      <c r="E33" s="144" t="n">
        <v>0.55</v>
      </c>
      <c r="F33" s="145" t="n">
        <v>3013.57</v>
      </c>
      <c r="G33" s="138" t="n">
        <f aca="false">F33/$F$193</f>
        <v>0.00922476490788091</v>
      </c>
      <c r="H33" s="139" t="n">
        <f aca="false">H32+G33</f>
        <v>0.771346424409896</v>
      </c>
      <c r="I33" s="140" t="s">
        <v>887</v>
      </c>
      <c r="J33" s="140" t="n">
        <v>28</v>
      </c>
    </row>
    <row r="34" customFormat="false" ht="30" hidden="false" customHeight="false" outlineLevel="0" collapsed="false">
      <c r="A34" s="142" t="s">
        <v>729</v>
      </c>
      <c r="B34" s="15" t="s">
        <v>730</v>
      </c>
      <c r="C34" s="140" t="s">
        <v>22</v>
      </c>
      <c r="D34" s="143" t="n">
        <v>19</v>
      </c>
      <c r="E34" s="144" t="n">
        <v>158.05</v>
      </c>
      <c r="F34" s="145" t="n">
        <v>3002.95</v>
      </c>
      <c r="G34" s="138" t="n">
        <f aca="false">F34/$F$193</f>
        <v>0.0091922562874335</v>
      </c>
      <c r="H34" s="139" t="n">
        <f aca="false">H33+G34</f>
        <v>0.78053868069733</v>
      </c>
      <c r="I34" s="140" t="s">
        <v>899</v>
      </c>
      <c r="J34" s="140" t="n">
        <v>29</v>
      </c>
    </row>
    <row r="35" customFormat="false" ht="30" hidden="false" customHeight="false" outlineLevel="0" collapsed="false">
      <c r="A35" s="142" t="s">
        <v>665</v>
      </c>
      <c r="B35" s="15" t="s">
        <v>666</v>
      </c>
      <c r="C35" s="140" t="s">
        <v>22</v>
      </c>
      <c r="D35" s="143" t="n">
        <v>163</v>
      </c>
      <c r="E35" s="144" t="n">
        <v>17.98</v>
      </c>
      <c r="F35" s="145" t="n">
        <v>2930.74</v>
      </c>
      <c r="G35" s="138" t="n">
        <f aca="false">F35/$F$193</f>
        <v>0.00897121603484336</v>
      </c>
      <c r="H35" s="139" t="n">
        <f aca="false">H34+G35</f>
        <v>0.789509896732173</v>
      </c>
      <c r="I35" s="140" t="s">
        <v>899</v>
      </c>
      <c r="J35" s="140" t="n">
        <v>30</v>
      </c>
    </row>
    <row r="36" customFormat="false" ht="15" hidden="false" customHeight="false" outlineLevel="0" collapsed="false">
      <c r="A36" s="142" t="n">
        <v>4783</v>
      </c>
      <c r="B36" s="15" t="s">
        <v>1037</v>
      </c>
      <c r="C36" s="140" t="s">
        <v>451</v>
      </c>
      <c r="D36" s="143" t="n">
        <v>165.448709354</v>
      </c>
      <c r="E36" s="144" t="n">
        <v>15.81</v>
      </c>
      <c r="F36" s="145" t="n">
        <v>2615.53</v>
      </c>
      <c r="G36" s="138" t="n">
        <f aca="false">F36/$F$193</f>
        <v>0.00800633446693117</v>
      </c>
      <c r="H36" s="139" t="n">
        <f aca="false">H35+G36</f>
        <v>0.797516231199104</v>
      </c>
      <c r="I36" s="140" t="s">
        <v>899</v>
      </c>
      <c r="J36" s="140" t="n">
        <v>31</v>
      </c>
    </row>
    <row r="37" customFormat="false" ht="165" hidden="false" customHeight="false" outlineLevel="0" collapsed="false">
      <c r="A37" s="142" t="s">
        <v>723</v>
      </c>
      <c r="B37" s="15" t="s">
        <v>1038</v>
      </c>
      <c r="C37" s="140" t="s">
        <v>22</v>
      </c>
      <c r="D37" s="143" t="n">
        <v>1</v>
      </c>
      <c r="E37" s="144" t="n">
        <v>2554.56</v>
      </c>
      <c r="F37" s="145" t="n">
        <v>2554.56</v>
      </c>
      <c r="G37" s="138" t="n">
        <f aca="false">F37/$F$193</f>
        <v>0.00781970070151888</v>
      </c>
      <c r="H37" s="139" t="n">
        <f aca="false">H36+G37</f>
        <v>0.805335931900623</v>
      </c>
      <c r="I37" s="140" t="s">
        <v>899</v>
      </c>
      <c r="J37" s="140" t="n">
        <v>32</v>
      </c>
    </row>
    <row r="38" customFormat="false" ht="15" hidden="false" customHeight="false" outlineLevel="0" collapsed="false">
      <c r="A38" s="142" t="n">
        <v>2678</v>
      </c>
      <c r="B38" s="15" t="s">
        <v>674</v>
      </c>
      <c r="C38" s="140" t="s">
        <v>45</v>
      </c>
      <c r="D38" s="143" t="n">
        <v>1513.4564</v>
      </c>
      <c r="E38" s="144" t="n">
        <v>1.58</v>
      </c>
      <c r="F38" s="145" t="n">
        <v>2397.04</v>
      </c>
      <c r="G38" s="138" t="n">
        <f aca="false">F38/$F$193</f>
        <v>0.00733752010896938</v>
      </c>
      <c r="H38" s="139" t="n">
        <f aca="false">H37+G38</f>
        <v>0.812673452009593</v>
      </c>
      <c r="I38" s="140" t="s">
        <v>899</v>
      </c>
      <c r="J38" s="140" t="n">
        <v>33</v>
      </c>
    </row>
    <row r="39" customFormat="false" ht="30" hidden="false" customHeight="false" outlineLevel="0" collapsed="false">
      <c r="A39" s="142" t="s">
        <v>714</v>
      </c>
      <c r="B39" s="15" t="s">
        <v>715</v>
      </c>
      <c r="C39" s="140" t="s">
        <v>22</v>
      </c>
      <c r="D39" s="143" t="n">
        <v>50</v>
      </c>
      <c r="E39" s="144" t="n">
        <v>47.44</v>
      </c>
      <c r="F39" s="145" t="n">
        <v>2372</v>
      </c>
      <c r="G39" s="138" t="n">
        <f aca="false">F39/$F$193</f>
        <v>0.00726087078166212</v>
      </c>
      <c r="H39" s="139" t="n">
        <f aca="false">H38+G39</f>
        <v>0.819934322791255</v>
      </c>
      <c r="I39" s="140" t="s">
        <v>899</v>
      </c>
      <c r="J39" s="140" t="n">
        <v>34</v>
      </c>
    </row>
    <row r="40" customFormat="false" ht="30" hidden="false" customHeight="false" outlineLevel="0" collapsed="false">
      <c r="A40" s="142" t="n">
        <v>43484</v>
      </c>
      <c r="B40" s="15" t="s">
        <v>1039</v>
      </c>
      <c r="C40" s="140" t="s">
        <v>451</v>
      </c>
      <c r="D40" s="143" t="n">
        <v>2511.0577</v>
      </c>
      <c r="E40" s="144" t="n">
        <v>0.91</v>
      </c>
      <c r="F40" s="145" t="n">
        <v>2285.06</v>
      </c>
      <c r="G40" s="138" t="n">
        <f aca="false">F40/$F$193</f>
        <v>0.0069947408888469</v>
      </c>
      <c r="H40" s="139" t="n">
        <f aca="false">H39+G40</f>
        <v>0.826929063680102</v>
      </c>
      <c r="I40" s="140" t="s">
        <v>899</v>
      </c>
      <c r="J40" s="140" t="n">
        <v>35</v>
      </c>
    </row>
    <row r="41" customFormat="false" ht="30" hidden="false" customHeight="false" outlineLevel="0" collapsed="false">
      <c r="A41" s="142" t="n">
        <v>21148</v>
      </c>
      <c r="B41" s="15" t="s">
        <v>650</v>
      </c>
      <c r="C41" s="140" t="s">
        <v>45</v>
      </c>
      <c r="D41" s="143" t="n">
        <v>21.819</v>
      </c>
      <c r="E41" s="144" t="n">
        <v>103.5</v>
      </c>
      <c r="F41" s="145" t="n">
        <v>2258.34</v>
      </c>
      <c r="G41" s="138" t="n">
        <f aca="false">F41/$F$193</f>
        <v>0.00691294895491519</v>
      </c>
      <c r="H41" s="139" t="n">
        <f aca="false">H40+G41</f>
        <v>0.833842012635017</v>
      </c>
      <c r="I41" s="140" t="s">
        <v>899</v>
      </c>
      <c r="J41" s="140" t="n">
        <v>36</v>
      </c>
    </row>
    <row r="42" customFormat="false" ht="15" hidden="false" customHeight="false" outlineLevel="0" collapsed="false">
      <c r="A42" s="142" t="n">
        <v>39996</v>
      </c>
      <c r="B42" s="15" t="s">
        <v>1040</v>
      </c>
      <c r="C42" s="140" t="s">
        <v>45</v>
      </c>
      <c r="D42" s="143" t="n">
        <v>463</v>
      </c>
      <c r="E42" s="144" t="n">
        <v>4.87</v>
      </c>
      <c r="F42" s="145" t="n">
        <v>2254.81</v>
      </c>
      <c r="G42" s="138" t="n">
        <f aca="false">F42/$F$193</f>
        <v>0.00690214335885311</v>
      </c>
      <c r="H42" s="139" t="n">
        <f aca="false">H41+G42</f>
        <v>0.84074415599387</v>
      </c>
      <c r="I42" s="140" t="s">
        <v>899</v>
      </c>
      <c r="J42" s="140" t="n">
        <v>37</v>
      </c>
    </row>
    <row r="43" customFormat="false" ht="30" hidden="false" customHeight="false" outlineLevel="0" collapsed="false">
      <c r="A43" s="142" t="s">
        <v>726</v>
      </c>
      <c r="B43" s="15" t="s">
        <v>727</v>
      </c>
      <c r="C43" s="140" t="s">
        <v>22</v>
      </c>
      <c r="D43" s="143" t="n">
        <v>19</v>
      </c>
      <c r="E43" s="144" t="n">
        <v>112.59</v>
      </c>
      <c r="F43" s="145" t="n">
        <v>2139.21</v>
      </c>
      <c r="G43" s="138" t="n">
        <f aca="false">F43/$F$193</f>
        <v>0.00654828304588509</v>
      </c>
      <c r="H43" s="139" t="n">
        <f aca="false">H42+G43</f>
        <v>0.847292439039755</v>
      </c>
      <c r="I43" s="140" t="s">
        <v>899</v>
      </c>
      <c r="J43" s="140" t="n">
        <v>38</v>
      </c>
    </row>
    <row r="44" customFormat="false" ht="30" hidden="false" customHeight="false" outlineLevel="0" collapsed="false">
      <c r="A44" s="142" t="n">
        <v>7701</v>
      </c>
      <c r="B44" s="15" t="s">
        <v>571</v>
      </c>
      <c r="C44" s="140" t="s">
        <v>45</v>
      </c>
      <c r="D44" s="143" t="n">
        <v>15.585</v>
      </c>
      <c r="E44" s="144" t="n">
        <v>135.17</v>
      </c>
      <c r="F44" s="145" t="n">
        <v>2106.6</v>
      </c>
      <c r="G44" s="138" t="n">
        <f aca="false">F44/$F$193</f>
        <v>0.00644846137801409</v>
      </c>
      <c r="H44" s="139" t="n">
        <f aca="false">H43+G44</f>
        <v>0.853740900417769</v>
      </c>
      <c r="I44" s="140" t="s">
        <v>899</v>
      </c>
      <c r="J44" s="140" t="n">
        <v>39</v>
      </c>
    </row>
    <row r="45" customFormat="false" ht="30" hidden="false" customHeight="false" outlineLevel="0" collapsed="false">
      <c r="A45" s="142" t="s">
        <v>1041</v>
      </c>
      <c r="B45" s="15" t="s">
        <v>1042</v>
      </c>
      <c r="C45" s="140" t="s">
        <v>22</v>
      </c>
      <c r="D45" s="143" t="n">
        <v>14</v>
      </c>
      <c r="E45" s="144" t="n">
        <v>148.91</v>
      </c>
      <c r="F45" s="145" t="n">
        <v>2084.74</v>
      </c>
      <c r="G45" s="138" t="n">
        <f aca="false">F45/$F$193</f>
        <v>0.00638154627038882</v>
      </c>
      <c r="H45" s="139" t="n">
        <f aca="false">H44+G45</f>
        <v>0.860122446688158</v>
      </c>
      <c r="I45" s="140" t="s">
        <v>899</v>
      </c>
      <c r="J45" s="140" t="n">
        <v>40</v>
      </c>
    </row>
    <row r="46" customFormat="false" ht="30" hidden="false" customHeight="false" outlineLevel="0" collapsed="false">
      <c r="A46" s="142" t="s">
        <v>687</v>
      </c>
      <c r="B46" s="15" t="s">
        <v>688</v>
      </c>
      <c r="C46" s="140" t="s">
        <v>45</v>
      </c>
      <c r="D46" s="143" t="n">
        <v>453.492</v>
      </c>
      <c r="E46" s="144" t="n">
        <v>4.35</v>
      </c>
      <c r="F46" s="145" t="n">
        <v>1974.02</v>
      </c>
      <c r="G46" s="138" t="n">
        <f aca="false">F46/$F$193</f>
        <v>0.00604262400523468</v>
      </c>
      <c r="H46" s="139" t="n">
        <f aca="false">H45+G46</f>
        <v>0.866165070693393</v>
      </c>
      <c r="I46" s="140" t="s">
        <v>899</v>
      </c>
      <c r="J46" s="140" t="n">
        <v>41</v>
      </c>
    </row>
    <row r="47" customFormat="false" ht="15" hidden="false" customHeight="false" outlineLevel="0" collapsed="false">
      <c r="A47" s="142" t="n">
        <v>246</v>
      </c>
      <c r="B47" s="15" t="s">
        <v>1043</v>
      </c>
      <c r="C47" s="140" t="s">
        <v>451</v>
      </c>
      <c r="D47" s="143" t="n">
        <v>175.72257172</v>
      </c>
      <c r="E47" s="144" t="n">
        <v>11.2</v>
      </c>
      <c r="F47" s="145" t="n">
        <v>1968.29</v>
      </c>
      <c r="G47" s="138" t="n">
        <f aca="false">F47/$F$193</f>
        <v>0.00602508404335486</v>
      </c>
      <c r="H47" s="139" t="n">
        <f aca="false">H46+G47</f>
        <v>0.872190154736748</v>
      </c>
      <c r="I47" s="140" t="s">
        <v>899</v>
      </c>
      <c r="J47" s="140" t="n">
        <v>42</v>
      </c>
    </row>
    <row r="48" customFormat="false" ht="30" hidden="false" customHeight="false" outlineLevel="0" collapsed="false">
      <c r="A48" s="142" t="n">
        <v>14148</v>
      </c>
      <c r="B48" s="15" t="s">
        <v>1044</v>
      </c>
      <c r="C48" s="140" t="s">
        <v>22</v>
      </c>
      <c r="D48" s="143" t="n">
        <v>2224</v>
      </c>
      <c r="E48" s="144" t="n">
        <v>0.87</v>
      </c>
      <c r="F48" s="145" t="n">
        <v>1934.88</v>
      </c>
      <c r="G48" s="138" t="n">
        <f aca="false">F48/$F$193</f>
        <v>0.00592281351518651</v>
      </c>
      <c r="H48" s="139" t="n">
        <f aca="false">H47+G48</f>
        <v>0.878112968251934</v>
      </c>
      <c r="I48" s="140" t="s">
        <v>899</v>
      </c>
      <c r="J48" s="140" t="n">
        <v>43</v>
      </c>
    </row>
    <row r="49" customFormat="false" ht="45" hidden="false" customHeight="false" outlineLevel="0" collapsed="false">
      <c r="A49" s="142" t="s">
        <v>515</v>
      </c>
      <c r="B49" s="15" t="s">
        <v>516</v>
      </c>
      <c r="C49" s="140" t="s">
        <v>22</v>
      </c>
      <c r="D49" s="143" t="n">
        <v>1</v>
      </c>
      <c r="E49" s="144" t="n">
        <v>1864.34</v>
      </c>
      <c r="F49" s="145" t="n">
        <v>1864.34</v>
      </c>
      <c r="G49" s="138" t="n">
        <f aca="false">F49/$F$193</f>
        <v>0.0057068852584671</v>
      </c>
      <c r="H49" s="139" t="n">
        <f aca="false">H48+G49</f>
        <v>0.883819853510401</v>
      </c>
      <c r="I49" s="140" t="s">
        <v>899</v>
      </c>
      <c r="J49" s="140" t="n">
        <v>44</v>
      </c>
    </row>
    <row r="50" customFormat="false" ht="30" hidden="false" customHeight="false" outlineLevel="0" collapsed="false">
      <c r="A50" s="142" t="s">
        <v>1045</v>
      </c>
      <c r="B50" s="15" t="s">
        <v>1046</v>
      </c>
      <c r="C50" s="140" t="s">
        <v>22</v>
      </c>
      <c r="D50" s="143" t="n">
        <v>562</v>
      </c>
      <c r="E50" s="144" t="n">
        <v>3.25</v>
      </c>
      <c r="F50" s="145" t="n">
        <v>1826.5</v>
      </c>
      <c r="G50" s="138" t="n">
        <f aca="false">F50/$F$193</f>
        <v>0.00559105416640213</v>
      </c>
      <c r="H50" s="139" t="n">
        <f aca="false">H49+G50</f>
        <v>0.889410907676803</v>
      </c>
      <c r="I50" s="140" t="s">
        <v>899</v>
      </c>
      <c r="J50" s="140" t="n">
        <v>45</v>
      </c>
    </row>
    <row r="51" customFormat="false" ht="15" hidden="false" customHeight="false" outlineLevel="0" collapsed="false">
      <c r="A51" s="142" t="n">
        <v>4750</v>
      </c>
      <c r="B51" s="15" t="s">
        <v>1047</v>
      </c>
      <c r="C51" s="140" t="s">
        <v>451</v>
      </c>
      <c r="D51" s="143" t="n">
        <v>100.714088401</v>
      </c>
      <c r="E51" s="144" t="n">
        <v>15.81</v>
      </c>
      <c r="F51" s="145" t="n">
        <v>1592.21</v>
      </c>
      <c r="G51" s="138" t="n">
        <f aca="false">F51/$F$193</f>
        <v>0.00487387481756756</v>
      </c>
      <c r="H51" s="139" t="n">
        <f aca="false">H50+G51</f>
        <v>0.894284782494371</v>
      </c>
      <c r="I51" s="140" t="s">
        <v>899</v>
      </c>
      <c r="J51" s="140" t="n">
        <v>46</v>
      </c>
    </row>
    <row r="52" customFormat="false" ht="30" hidden="false" customHeight="false" outlineLevel="0" collapsed="false">
      <c r="A52" s="142" t="n">
        <v>43460</v>
      </c>
      <c r="B52" s="15" t="s">
        <v>1048</v>
      </c>
      <c r="C52" s="140" t="s">
        <v>451</v>
      </c>
      <c r="D52" s="143" t="n">
        <v>2511.0577</v>
      </c>
      <c r="E52" s="144" t="n">
        <v>0.62</v>
      </c>
      <c r="F52" s="145" t="n">
        <v>1556.86</v>
      </c>
      <c r="G52" s="138" t="n">
        <f aca="false">F52/$F$193</f>
        <v>0.00476566580317811</v>
      </c>
      <c r="H52" s="139" t="n">
        <f aca="false">H51+G52</f>
        <v>0.899050448297549</v>
      </c>
      <c r="I52" s="140" t="s">
        <v>899</v>
      </c>
      <c r="J52" s="140" t="n">
        <v>47</v>
      </c>
    </row>
    <row r="53" customFormat="false" ht="60" hidden="false" customHeight="false" outlineLevel="0" collapsed="false">
      <c r="A53" s="142" t="s">
        <v>772</v>
      </c>
      <c r="B53" s="15" t="s">
        <v>773</v>
      </c>
      <c r="C53" s="140" t="s">
        <v>22</v>
      </c>
      <c r="D53" s="143" t="n">
        <v>1</v>
      </c>
      <c r="E53" s="144" t="n">
        <v>1487.5</v>
      </c>
      <c r="F53" s="145" t="n">
        <v>1487.5</v>
      </c>
      <c r="G53" s="138" t="n">
        <f aca="false">F53/$F$193</f>
        <v>0.0045533496153973</v>
      </c>
      <c r="H53" s="139" t="n">
        <f aca="false">H52+G53</f>
        <v>0.903603797912946</v>
      </c>
      <c r="I53" s="140" t="s">
        <v>899</v>
      </c>
      <c r="J53" s="140" t="n">
        <v>48</v>
      </c>
    </row>
    <row r="54" customFormat="false" ht="30" hidden="false" customHeight="false" outlineLevel="0" collapsed="false">
      <c r="A54" s="142" t="n">
        <v>7345</v>
      </c>
      <c r="B54" s="15" t="s">
        <v>1049</v>
      </c>
      <c r="C54" s="140" t="s">
        <v>543</v>
      </c>
      <c r="D54" s="143" t="n">
        <v>75.2664</v>
      </c>
      <c r="E54" s="144" t="n">
        <v>19.57</v>
      </c>
      <c r="F54" s="145" t="n">
        <v>1473.4</v>
      </c>
      <c r="G54" s="138" t="n">
        <f aca="false">F54/$F$193</f>
        <v>0.0045101884526564</v>
      </c>
      <c r="H54" s="139" t="n">
        <f aca="false">H53+G54</f>
        <v>0.908113986365603</v>
      </c>
      <c r="I54" s="140" t="s">
        <v>899</v>
      </c>
      <c r="J54" s="140" t="n">
        <v>49</v>
      </c>
    </row>
    <row r="55" customFormat="false" ht="30" hidden="false" customHeight="false" outlineLevel="0" collapsed="false">
      <c r="A55" s="142" t="n">
        <v>392</v>
      </c>
      <c r="B55" s="15" t="s">
        <v>1050</v>
      </c>
      <c r="C55" s="140" t="s">
        <v>22</v>
      </c>
      <c r="D55" s="143" t="n">
        <v>938.6</v>
      </c>
      <c r="E55" s="144" t="n">
        <v>1.51</v>
      </c>
      <c r="F55" s="145" t="n">
        <v>1415.12</v>
      </c>
      <c r="G55" s="138" t="n">
        <f aca="false">F55/$F$193</f>
        <v>0.00433178897999397</v>
      </c>
      <c r="H55" s="139" t="n">
        <f aca="false">H54+G55</f>
        <v>0.912445775345597</v>
      </c>
      <c r="I55" s="140" t="s">
        <v>899</v>
      </c>
      <c r="J55" s="140" t="n">
        <v>50</v>
      </c>
    </row>
    <row r="56" customFormat="false" ht="30" hidden="false" customHeight="false" outlineLevel="0" collapsed="false">
      <c r="A56" s="142" t="s">
        <v>1051</v>
      </c>
      <c r="B56" s="15" t="s">
        <v>1052</v>
      </c>
      <c r="C56" s="140" t="s">
        <v>22</v>
      </c>
      <c r="D56" s="143" t="n">
        <v>912</v>
      </c>
      <c r="E56" s="144" t="n">
        <v>1.55</v>
      </c>
      <c r="F56" s="145" t="n">
        <v>1413.6</v>
      </c>
      <c r="G56" s="138" t="n">
        <f aca="false">F56/$F$193</f>
        <v>0.00432713614542899</v>
      </c>
      <c r="H56" s="139" t="n">
        <f aca="false">H55+G56</f>
        <v>0.916772911491026</v>
      </c>
      <c r="I56" s="140" t="s">
        <v>899</v>
      </c>
      <c r="J56" s="140" t="n">
        <v>51</v>
      </c>
    </row>
    <row r="57" customFormat="false" ht="45" hidden="false" customHeight="false" outlineLevel="0" collapsed="false">
      <c r="A57" s="142" t="n">
        <v>2504</v>
      </c>
      <c r="B57" s="15" t="s">
        <v>635</v>
      </c>
      <c r="C57" s="140" t="s">
        <v>45</v>
      </c>
      <c r="D57" s="143" t="n">
        <v>155.4</v>
      </c>
      <c r="E57" s="144" t="n">
        <v>8.69</v>
      </c>
      <c r="F57" s="145" t="n">
        <v>1349.76</v>
      </c>
      <c r="G57" s="138" t="n">
        <f aca="false">F57/$F$193</f>
        <v>0.00413171709369994</v>
      </c>
      <c r="H57" s="139" t="n">
        <f aca="false">H56+G57</f>
        <v>0.920904628584726</v>
      </c>
      <c r="I57" s="140" t="s">
        <v>899</v>
      </c>
      <c r="J57" s="140" t="n">
        <v>52</v>
      </c>
    </row>
    <row r="58" customFormat="false" ht="30" hidden="false" customHeight="false" outlineLevel="0" collapsed="false">
      <c r="A58" s="142" t="s">
        <v>1053</v>
      </c>
      <c r="B58" s="15" t="s">
        <v>1054</v>
      </c>
      <c r="C58" s="140" t="s">
        <v>22</v>
      </c>
      <c r="D58" s="143" t="n">
        <v>318</v>
      </c>
      <c r="E58" s="144" t="n">
        <v>4.2</v>
      </c>
      <c r="F58" s="145" t="n">
        <v>1335.6</v>
      </c>
      <c r="G58" s="138" t="n">
        <f aca="false">F58/$F$193</f>
        <v>0.00408837226643673</v>
      </c>
      <c r="H58" s="139" t="n">
        <f aca="false">H57+G58</f>
        <v>0.924993000851162</v>
      </c>
      <c r="I58" s="140" t="s">
        <v>899</v>
      </c>
      <c r="J58" s="140" t="n">
        <v>53</v>
      </c>
    </row>
    <row r="59" customFormat="false" ht="30" hidden="false" customHeight="false" outlineLevel="0" collapsed="false">
      <c r="A59" s="142" t="n">
        <v>400</v>
      </c>
      <c r="B59" s="15" t="s">
        <v>638</v>
      </c>
      <c r="C59" s="140" t="s">
        <v>22</v>
      </c>
      <c r="D59" s="143" t="n">
        <v>838</v>
      </c>
      <c r="E59" s="144" t="n">
        <v>1.57</v>
      </c>
      <c r="F59" s="145" t="n">
        <v>1315.66</v>
      </c>
      <c r="G59" s="138" t="n">
        <f aca="false">F59/$F$193</f>
        <v>0.00402733442352512</v>
      </c>
      <c r="H59" s="139" t="n">
        <f aca="false">H58+G59</f>
        <v>0.929020335274688</v>
      </c>
      <c r="I59" s="140" t="s">
        <v>899</v>
      </c>
      <c r="J59" s="140" t="n">
        <v>54</v>
      </c>
    </row>
    <row r="60" customFormat="false" ht="30" hidden="false" customHeight="false" outlineLevel="0" collapsed="false">
      <c r="A60" s="142" t="n">
        <v>6011</v>
      </c>
      <c r="B60" s="15" t="s">
        <v>526</v>
      </c>
      <c r="C60" s="140" t="s">
        <v>22</v>
      </c>
      <c r="D60" s="143" t="n">
        <v>5</v>
      </c>
      <c r="E60" s="144" t="n">
        <v>260.48</v>
      </c>
      <c r="F60" s="145" t="n">
        <v>1302.4</v>
      </c>
      <c r="G60" s="138" t="n">
        <f aca="false">F60/$F$193</f>
        <v>0.00398674456409644</v>
      </c>
      <c r="H60" s="139" t="n">
        <f aca="false">H59+G60</f>
        <v>0.933007079838784</v>
      </c>
      <c r="I60" s="140" t="s">
        <v>899</v>
      </c>
      <c r="J60" s="140" t="n">
        <v>55</v>
      </c>
    </row>
    <row r="61" customFormat="false" ht="30" hidden="false" customHeight="false" outlineLevel="0" collapsed="false">
      <c r="A61" s="142" t="s">
        <v>716</v>
      </c>
      <c r="B61" s="15" t="s">
        <v>717</v>
      </c>
      <c r="C61" s="140" t="s">
        <v>22</v>
      </c>
      <c r="D61" s="143" t="n">
        <v>72</v>
      </c>
      <c r="E61" s="144" t="n">
        <v>17.39</v>
      </c>
      <c r="F61" s="145" t="n">
        <v>1252.08</v>
      </c>
      <c r="G61" s="138" t="n">
        <f aca="false">F61/$F$193</f>
        <v>0.00383271125139271</v>
      </c>
      <c r="H61" s="139" t="n">
        <f aca="false">H60+G61</f>
        <v>0.936839791090177</v>
      </c>
      <c r="I61" s="140" t="s">
        <v>899</v>
      </c>
      <c r="J61" s="140" t="n">
        <v>56</v>
      </c>
    </row>
    <row r="62" customFormat="false" ht="30" hidden="false" customHeight="false" outlineLevel="0" collapsed="false">
      <c r="A62" s="142" t="n">
        <v>43491</v>
      </c>
      <c r="B62" s="15" t="s">
        <v>1055</v>
      </c>
      <c r="C62" s="140" t="s">
        <v>451</v>
      </c>
      <c r="D62" s="143" t="n">
        <v>842.69899374</v>
      </c>
      <c r="E62" s="144" t="n">
        <v>1.01</v>
      </c>
      <c r="F62" s="145" t="n">
        <v>851.13</v>
      </c>
      <c r="G62" s="138" t="n">
        <f aca="false">F62/$F$193</f>
        <v>0.00260537308111133</v>
      </c>
      <c r="H62" s="139" t="n">
        <f aca="false">H61+G62</f>
        <v>0.939445164171288</v>
      </c>
      <c r="I62" s="140" t="s">
        <v>899</v>
      </c>
      <c r="J62" s="140" t="n">
        <v>57</v>
      </c>
    </row>
    <row r="63" customFormat="false" ht="30" hidden="false" customHeight="false" outlineLevel="0" collapsed="false">
      <c r="A63" s="142" t="n">
        <v>40387</v>
      </c>
      <c r="B63" s="15" t="s">
        <v>656</v>
      </c>
      <c r="C63" s="140" t="s">
        <v>22</v>
      </c>
      <c r="D63" s="143" t="n">
        <v>7</v>
      </c>
      <c r="E63" s="144" t="n">
        <v>121.26</v>
      </c>
      <c r="F63" s="145" t="n">
        <v>848.82</v>
      </c>
      <c r="G63" s="138" t="n">
        <f aca="false">F63/$F$193</f>
        <v>0.00259830199700272</v>
      </c>
      <c r="H63" s="139" t="n">
        <f aca="false">H62+G63</f>
        <v>0.942043466168291</v>
      </c>
      <c r="I63" s="140" t="s">
        <v>899</v>
      </c>
      <c r="J63" s="140" t="n">
        <v>58</v>
      </c>
    </row>
    <row r="64" customFormat="false" ht="30" hidden="false" customHeight="false" outlineLevel="0" collapsed="false">
      <c r="A64" s="142" t="n">
        <v>9889</v>
      </c>
      <c r="B64" s="15" t="s">
        <v>555</v>
      </c>
      <c r="C64" s="140" t="s">
        <v>22</v>
      </c>
      <c r="D64" s="143" t="n">
        <v>6</v>
      </c>
      <c r="E64" s="144" t="n">
        <v>134.73</v>
      </c>
      <c r="F64" s="145" t="n">
        <v>808.38</v>
      </c>
      <c r="G64" s="138" t="n">
        <f aca="false">F64/$F$193</f>
        <v>0.00247451210897134</v>
      </c>
      <c r="H64" s="139" t="n">
        <f aca="false">H63+G64</f>
        <v>0.944517978277262</v>
      </c>
      <c r="I64" s="140" t="s">
        <v>899</v>
      </c>
      <c r="J64" s="140" t="n">
        <v>59</v>
      </c>
    </row>
    <row r="65" customFormat="false" ht="30" hidden="false" customHeight="false" outlineLevel="0" collapsed="false">
      <c r="A65" s="142" t="n">
        <v>7293</v>
      </c>
      <c r="B65" s="15" t="s">
        <v>748</v>
      </c>
      <c r="C65" s="140" t="s">
        <v>543</v>
      </c>
      <c r="D65" s="143" t="n">
        <v>29.45565</v>
      </c>
      <c r="E65" s="144" t="n">
        <v>27.34</v>
      </c>
      <c r="F65" s="145" t="n">
        <v>805.14</v>
      </c>
      <c r="G65" s="138" t="n">
        <f aca="false">F65/$F$193</f>
        <v>0.00246459422476705</v>
      </c>
      <c r="H65" s="139" t="n">
        <f aca="false">H64+G65</f>
        <v>0.946982572502029</v>
      </c>
      <c r="I65" s="140" t="s">
        <v>899</v>
      </c>
      <c r="J65" s="140" t="n">
        <v>60</v>
      </c>
    </row>
    <row r="66" customFormat="false" ht="15" hidden="false" customHeight="false" outlineLevel="0" collapsed="false">
      <c r="A66" s="142" t="n">
        <v>34783</v>
      </c>
      <c r="B66" s="15" t="s">
        <v>1056</v>
      </c>
      <c r="C66" s="140" t="s">
        <v>451</v>
      </c>
      <c r="D66" s="143" t="n">
        <v>6.141</v>
      </c>
      <c r="E66" s="144" t="n">
        <v>129.91</v>
      </c>
      <c r="F66" s="145" t="n">
        <v>797.76</v>
      </c>
      <c r="G66" s="138" t="n">
        <f aca="false">F66/$F$193</f>
        <v>0.00244200348852393</v>
      </c>
      <c r="H66" s="139" t="n">
        <f aca="false">H65+G66</f>
        <v>0.949424575990553</v>
      </c>
      <c r="I66" s="140" t="s">
        <v>899</v>
      </c>
      <c r="J66" s="140" t="n">
        <v>61</v>
      </c>
    </row>
    <row r="67" customFormat="false" ht="30" hidden="false" customHeight="false" outlineLevel="0" collapsed="false">
      <c r="A67" s="142" t="n">
        <v>7697</v>
      </c>
      <c r="B67" s="15" t="s">
        <v>573</v>
      </c>
      <c r="C67" s="140" t="s">
        <v>45</v>
      </c>
      <c r="D67" s="143" t="n">
        <v>9.351</v>
      </c>
      <c r="E67" s="144" t="n">
        <v>75.53</v>
      </c>
      <c r="F67" s="145" t="n">
        <v>706.32</v>
      </c>
      <c r="G67" s="138" t="n">
        <f aca="false">F67/$F$193</f>
        <v>0.00216209875653608</v>
      </c>
      <c r="H67" s="139" t="n">
        <f aca="false">H66+G67</f>
        <v>0.951586674747089</v>
      </c>
      <c r="I67" s="140" t="s">
        <v>899</v>
      </c>
      <c r="J67" s="140" t="n">
        <v>62</v>
      </c>
    </row>
    <row r="68" customFormat="false" ht="30" hidden="false" customHeight="false" outlineLevel="0" collapsed="false">
      <c r="A68" s="142" t="n">
        <v>4813</v>
      </c>
      <c r="B68" s="15" t="s">
        <v>471</v>
      </c>
      <c r="C68" s="140" t="s">
        <v>49</v>
      </c>
      <c r="D68" s="143" t="n">
        <v>3</v>
      </c>
      <c r="E68" s="144" t="n">
        <v>225</v>
      </c>
      <c r="F68" s="145" t="n">
        <v>675</v>
      </c>
      <c r="G68" s="138" t="n">
        <f aca="false">F68/$F$193</f>
        <v>0.00206622587589457</v>
      </c>
      <c r="H68" s="139" t="n">
        <f aca="false">H67+G68</f>
        <v>0.953652900622984</v>
      </c>
      <c r="I68" s="140" t="s">
        <v>899</v>
      </c>
      <c r="J68" s="140" t="n">
        <v>63</v>
      </c>
    </row>
    <row r="69" customFormat="false" ht="30" hidden="false" customHeight="false" outlineLevel="0" collapsed="false">
      <c r="A69" s="142" t="s">
        <v>734</v>
      </c>
      <c r="B69" s="15" t="s">
        <v>735</v>
      </c>
      <c r="C69" s="140" t="s">
        <v>22</v>
      </c>
      <c r="D69" s="143" t="n">
        <v>38</v>
      </c>
      <c r="E69" s="144" t="n">
        <v>17.39</v>
      </c>
      <c r="F69" s="145" t="n">
        <v>660.82</v>
      </c>
      <c r="G69" s="138" t="n">
        <f aca="false">F69/$F$193</f>
        <v>0.00202281982712393</v>
      </c>
      <c r="H69" s="139" t="n">
        <f aca="false">H68+G69</f>
        <v>0.955675720450108</v>
      </c>
      <c r="I69" s="140" t="s">
        <v>899</v>
      </c>
      <c r="J69" s="140" t="n">
        <v>64</v>
      </c>
    </row>
    <row r="70" customFormat="false" ht="30" hidden="false" customHeight="false" outlineLevel="0" collapsed="false">
      <c r="A70" s="142" t="n">
        <v>3470</v>
      </c>
      <c r="B70" s="15" t="s">
        <v>540</v>
      </c>
      <c r="C70" s="140" t="s">
        <v>22</v>
      </c>
      <c r="D70" s="143" t="n">
        <v>9</v>
      </c>
      <c r="E70" s="144" t="n">
        <v>72.6</v>
      </c>
      <c r="F70" s="145" t="n">
        <v>653.4</v>
      </c>
      <c r="G70" s="138" t="n">
        <f aca="false">F70/$F$193</f>
        <v>0.00200010664786595</v>
      </c>
      <c r="H70" s="139" t="n">
        <f aca="false">H69+G70</f>
        <v>0.957675827097974</v>
      </c>
      <c r="I70" s="140" t="s">
        <v>899</v>
      </c>
      <c r="J70" s="140" t="n">
        <v>65</v>
      </c>
    </row>
    <row r="71" customFormat="false" ht="15" hidden="false" customHeight="false" outlineLevel="0" collapsed="false">
      <c r="A71" s="142" t="n">
        <v>4208</v>
      </c>
      <c r="B71" s="15" t="s">
        <v>559</v>
      </c>
      <c r="C71" s="140" t="s">
        <v>22</v>
      </c>
      <c r="D71" s="143" t="n">
        <v>14</v>
      </c>
      <c r="E71" s="144" t="n">
        <v>43.01</v>
      </c>
      <c r="F71" s="145" t="n">
        <v>602.14</v>
      </c>
      <c r="G71" s="138" t="n">
        <f aca="false">F71/$F$193</f>
        <v>0.00184319592431283</v>
      </c>
      <c r="H71" s="139" t="n">
        <f aca="false">H70+G71</f>
        <v>0.959519023022286</v>
      </c>
      <c r="I71" s="140" t="s">
        <v>899</v>
      </c>
      <c r="J71" s="140" t="n">
        <v>66</v>
      </c>
    </row>
    <row r="72" customFormat="false" ht="30" hidden="false" customHeight="false" outlineLevel="0" collapsed="false">
      <c r="A72" s="142" t="s">
        <v>1057</v>
      </c>
      <c r="B72" s="15" t="s">
        <v>1058</v>
      </c>
      <c r="C72" s="140" t="s">
        <v>22</v>
      </c>
      <c r="D72" s="143" t="n">
        <v>912</v>
      </c>
      <c r="E72" s="144" t="n">
        <v>0.66</v>
      </c>
      <c r="F72" s="145" t="n">
        <v>601.92</v>
      </c>
      <c r="G72" s="138" t="n">
        <f aca="false">F72/$F$193</f>
        <v>0.00184252248773106</v>
      </c>
      <c r="H72" s="139" t="n">
        <f aca="false">H71+G72</f>
        <v>0.961361545510017</v>
      </c>
      <c r="I72" s="140" t="s">
        <v>899</v>
      </c>
      <c r="J72" s="140" t="n">
        <v>67</v>
      </c>
    </row>
    <row r="73" customFormat="false" ht="30" hidden="false" customHeight="false" outlineLevel="0" collapsed="false">
      <c r="A73" s="142" t="s">
        <v>780</v>
      </c>
      <c r="B73" s="15" t="s">
        <v>781</v>
      </c>
      <c r="C73" s="140" t="s">
        <v>22</v>
      </c>
      <c r="D73" s="143" t="n">
        <v>2</v>
      </c>
      <c r="E73" s="144" t="n">
        <v>280</v>
      </c>
      <c r="F73" s="145" t="n">
        <v>560</v>
      </c>
      <c r="G73" s="138" t="n">
        <f aca="false">F73/$F$193</f>
        <v>0.00171420220814957</v>
      </c>
      <c r="H73" s="139" t="n">
        <f aca="false">H72+G73</f>
        <v>0.963075747718167</v>
      </c>
      <c r="I73" s="140" t="s">
        <v>899</v>
      </c>
      <c r="J73" s="140" t="n">
        <v>68</v>
      </c>
    </row>
    <row r="74" customFormat="false" ht="30" hidden="false" customHeight="false" outlineLevel="0" collapsed="false">
      <c r="A74" s="142" t="n">
        <v>43487</v>
      </c>
      <c r="B74" s="15" t="s">
        <v>1059</v>
      </c>
      <c r="C74" s="140" t="s">
        <v>451</v>
      </c>
      <c r="D74" s="143" t="n">
        <v>580</v>
      </c>
      <c r="E74" s="144" t="n">
        <v>0.94</v>
      </c>
      <c r="F74" s="145" t="n">
        <v>545.2</v>
      </c>
      <c r="G74" s="138" t="n">
        <f aca="false">F74/$F$193</f>
        <v>0.00166889829264848</v>
      </c>
      <c r="H74" s="139" t="n">
        <f aca="false">H73+G74</f>
        <v>0.964744646010815</v>
      </c>
      <c r="I74" s="140" t="s">
        <v>899</v>
      </c>
      <c r="J74" s="140" t="n">
        <v>69</v>
      </c>
    </row>
    <row r="75" customFormat="false" ht="15" hidden="false" customHeight="false" outlineLevel="0" collapsed="false">
      <c r="A75" s="142" t="n">
        <v>2357</v>
      </c>
      <c r="B75" s="15" t="s">
        <v>1060</v>
      </c>
      <c r="C75" s="140" t="s">
        <v>451</v>
      </c>
      <c r="D75" s="143" t="n">
        <v>36.126</v>
      </c>
      <c r="E75" s="144" t="n">
        <v>14.41</v>
      </c>
      <c r="F75" s="145" t="n">
        <v>520.56</v>
      </c>
      <c r="G75" s="138" t="n">
        <f aca="false">F75/$F$193</f>
        <v>0.0015934733954899</v>
      </c>
      <c r="H75" s="139" t="n">
        <f aca="false">H74+G75</f>
        <v>0.966338119406305</v>
      </c>
      <c r="I75" s="140" t="s">
        <v>899</v>
      </c>
      <c r="J75" s="140" t="n">
        <v>70</v>
      </c>
    </row>
    <row r="76" customFormat="false" ht="30" hidden="false" customHeight="false" outlineLevel="0" collapsed="false">
      <c r="A76" s="142" t="n">
        <v>12657</v>
      </c>
      <c r="B76" s="15" t="s">
        <v>528</v>
      </c>
      <c r="C76" s="140" t="s">
        <v>22</v>
      </c>
      <c r="D76" s="143" t="n">
        <v>2</v>
      </c>
      <c r="E76" s="144" t="n">
        <v>246.88</v>
      </c>
      <c r="F76" s="145" t="n">
        <v>493.76</v>
      </c>
      <c r="G76" s="138" t="n">
        <f aca="false">F76/$F$193</f>
        <v>0.00151143657552845</v>
      </c>
      <c r="H76" s="139" t="n">
        <f aca="false">H75+G76</f>
        <v>0.967849555981834</v>
      </c>
      <c r="I76" s="140" t="s">
        <v>899</v>
      </c>
      <c r="J76" s="140" t="n">
        <v>71</v>
      </c>
    </row>
    <row r="77" customFormat="false" ht="30" hidden="false" customHeight="false" outlineLevel="0" collapsed="false">
      <c r="A77" s="142" t="s">
        <v>661</v>
      </c>
      <c r="B77" s="15" t="s">
        <v>662</v>
      </c>
      <c r="C77" s="140" t="s">
        <v>22</v>
      </c>
      <c r="D77" s="143" t="n">
        <v>21</v>
      </c>
      <c r="E77" s="144" t="n">
        <v>23.4</v>
      </c>
      <c r="F77" s="145" t="n">
        <v>491.4</v>
      </c>
      <c r="G77" s="138" t="n">
        <f aca="false">F77/$F$193</f>
        <v>0.00150421243765125</v>
      </c>
      <c r="H77" s="139" t="n">
        <f aca="false">H76+G77</f>
        <v>0.969353768419485</v>
      </c>
      <c r="I77" s="140" t="s">
        <v>899</v>
      </c>
      <c r="J77" s="140" t="n">
        <v>72</v>
      </c>
    </row>
    <row r="78" customFormat="false" ht="15" hidden="false" customHeight="false" outlineLevel="0" collapsed="false">
      <c r="A78" s="142" t="n">
        <v>4222</v>
      </c>
      <c r="B78" s="15" t="s">
        <v>1061</v>
      </c>
      <c r="C78" s="140" t="s">
        <v>543</v>
      </c>
      <c r="D78" s="143" t="n">
        <v>80.28</v>
      </c>
      <c r="E78" s="144" t="n">
        <v>5.58</v>
      </c>
      <c r="F78" s="145" t="n">
        <v>447.96</v>
      </c>
      <c r="G78" s="138" t="n">
        <f aca="false">F78/$F$193</f>
        <v>0.00137123932350479</v>
      </c>
      <c r="H78" s="139" t="n">
        <f aca="false">H77+G78</f>
        <v>0.97072500774299</v>
      </c>
      <c r="I78" s="140" t="s">
        <v>899</v>
      </c>
      <c r="J78" s="140" t="n">
        <v>73</v>
      </c>
    </row>
    <row r="79" customFormat="false" ht="30" hidden="false" customHeight="false" outlineLevel="0" collapsed="false">
      <c r="A79" s="142" t="n">
        <v>6307</v>
      </c>
      <c r="B79" s="15" t="s">
        <v>551</v>
      </c>
      <c r="C79" s="140" t="s">
        <v>22</v>
      </c>
      <c r="D79" s="143" t="n">
        <v>4</v>
      </c>
      <c r="E79" s="144" t="n">
        <v>108.85</v>
      </c>
      <c r="F79" s="145" t="n">
        <v>435.4</v>
      </c>
      <c r="G79" s="138" t="n">
        <f aca="false">F79/$F$193</f>
        <v>0.00133279221683629</v>
      </c>
      <c r="H79" s="139" t="n">
        <f aca="false">H78+G79</f>
        <v>0.972057799959826</v>
      </c>
      <c r="I79" s="140" t="s">
        <v>899</v>
      </c>
      <c r="J79" s="140" t="n">
        <v>74</v>
      </c>
    </row>
    <row r="80" customFormat="false" ht="45" hidden="false" customHeight="false" outlineLevel="0" collapsed="false">
      <c r="A80" s="142" t="n">
        <v>1020</v>
      </c>
      <c r="B80" s="15" t="s">
        <v>686</v>
      </c>
      <c r="C80" s="140" t="s">
        <v>45</v>
      </c>
      <c r="D80" s="143" t="n">
        <v>38.08</v>
      </c>
      <c r="E80" s="144" t="n">
        <v>10.43</v>
      </c>
      <c r="F80" s="145" t="n">
        <v>397.12</v>
      </c>
      <c r="G80" s="138" t="n">
        <f aca="false">F80/$F$193</f>
        <v>0.00121561425160778</v>
      </c>
      <c r="H80" s="139" t="n">
        <f aca="false">H79+G80</f>
        <v>0.973273414211434</v>
      </c>
      <c r="I80" s="140" t="s">
        <v>899</v>
      </c>
      <c r="J80" s="140" t="n">
        <v>75</v>
      </c>
    </row>
    <row r="81" customFormat="false" ht="30" hidden="false" customHeight="false" outlineLevel="0" collapsed="false">
      <c r="A81" s="142" t="n">
        <v>43485</v>
      </c>
      <c r="B81" s="15" t="s">
        <v>1062</v>
      </c>
      <c r="C81" s="140" t="s">
        <v>451</v>
      </c>
      <c r="D81" s="143" t="n">
        <v>465.965</v>
      </c>
      <c r="E81" s="144" t="n">
        <v>0.8</v>
      </c>
      <c r="F81" s="145" t="n">
        <v>372.78</v>
      </c>
      <c r="G81" s="138" t="n">
        <f aca="false">F81/$F$193</f>
        <v>0.00114110767706071</v>
      </c>
      <c r="H81" s="139" t="n">
        <f aca="false">H80+G81</f>
        <v>0.974414521888495</v>
      </c>
      <c r="I81" s="140" t="s">
        <v>899</v>
      </c>
      <c r="J81" s="140" t="n">
        <v>76</v>
      </c>
    </row>
    <row r="82" customFormat="false" ht="30" hidden="false" customHeight="false" outlineLevel="0" collapsed="false">
      <c r="A82" s="142" t="n">
        <v>43467</v>
      </c>
      <c r="B82" s="15" t="s">
        <v>1063</v>
      </c>
      <c r="C82" s="140" t="s">
        <v>451</v>
      </c>
      <c r="D82" s="143" t="n">
        <v>842.69899374</v>
      </c>
      <c r="E82" s="144" t="n">
        <v>0.41</v>
      </c>
      <c r="F82" s="145" t="n">
        <v>345.51</v>
      </c>
      <c r="G82" s="138" t="n">
        <f aca="false">F82/$F$193</f>
        <v>0.00105763215167457</v>
      </c>
      <c r="H82" s="139" t="n">
        <f aca="false">H81+G82</f>
        <v>0.975472154040169</v>
      </c>
      <c r="I82" s="140" t="s">
        <v>899</v>
      </c>
      <c r="J82" s="140" t="n">
        <v>77</v>
      </c>
    </row>
    <row r="83" customFormat="false" ht="45" hidden="false" customHeight="false" outlineLevel="0" collapsed="false">
      <c r="A83" s="142" t="s">
        <v>612</v>
      </c>
      <c r="B83" s="15" t="s">
        <v>613</v>
      </c>
      <c r="C83" s="140" t="s">
        <v>543</v>
      </c>
      <c r="D83" s="143" t="n">
        <v>13.4793</v>
      </c>
      <c r="E83" s="144" t="n">
        <v>23.5</v>
      </c>
      <c r="F83" s="145" t="n">
        <v>317.51</v>
      </c>
      <c r="G83" s="138" t="n">
        <f aca="false">F83/$F$193</f>
        <v>0.000971922041267091</v>
      </c>
      <c r="H83" s="139" t="n">
        <f aca="false">H82+G83</f>
        <v>0.976444076081436</v>
      </c>
      <c r="I83" s="140" t="s">
        <v>899</v>
      </c>
      <c r="J83" s="140" t="n">
        <v>78</v>
      </c>
    </row>
    <row r="84" customFormat="false" ht="30" hidden="false" customHeight="false" outlineLevel="0" collapsed="false">
      <c r="A84" s="142" t="n">
        <v>43488</v>
      </c>
      <c r="B84" s="15" t="s">
        <v>1064</v>
      </c>
      <c r="C84" s="140" t="s">
        <v>451</v>
      </c>
      <c r="D84" s="143" t="n">
        <v>495.832406</v>
      </c>
      <c r="E84" s="144" t="n">
        <v>0.63</v>
      </c>
      <c r="F84" s="145" t="n">
        <v>312.37</v>
      </c>
      <c r="G84" s="138" t="n">
        <f aca="false">F84/$F$193</f>
        <v>0.000956188113856575</v>
      </c>
      <c r="H84" s="139" t="n">
        <f aca="false">H83+G84</f>
        <v>0.977400264195293</v>
      </c>
      <c r="I84" s="140" t="s">
        <v>899</v>
      </c>
      <c r="J84" s="140" t="n">
        <v>79</v>
      </c>
    </row>
    <row r="85" customFormat="false" ht="15" hidden="false" customHeight="false" outlineLevel="0" collapsed="false">
      <c r="A85" s="142" t="n">
        <v>6299</v>
      </c>
      <c r="B85" s="15" t="s">
        <v>549</v>
      </c>
      <c r="C85" s="140" t="s">
        <v>22</v>
      </c>
      <c r="D85" s="143" t="n">
        <v>3</v>
      </c>
      <c r="E85" s="144" t="n">
        <v>100.71</v>
      </c>
      <c r="F85" s="145" t="n">
        <v>302.13</v>
      </c>
      <c r="G85" s="138" t="n">
        <f aca="false">F85/$F$193</f>
        <v>0.000924842702050412</v>
      </c>
      <c r="H85" s="139" t="n">
        <f aca="false">H84+G85</f>
        <v>0.978325106897343</v>
      </c>
      <c r="I85" s="140" t="s">
        <v>899</v>
      </c>
      <c r="J85" s="140" t="n">
        <v>80</v>
      </c>
    </row>
    <row r="86" customFormat="false" ht="45" hidden="false" customHeight="false" outlineLevel="0" collapsed="false">
      <c r="A86" s="142" t="n">
        <v>11950</v>
      </c>
      <c r="B86" s="15" t="s">
        <v>642</v>
      </c>
      <c r="C86" s="140" t="s">
        <v>22</v>
      </c>
      <c r="D86" s="143" t="n">
        <v>1372</v>
      </c>
      <c r="E86" s="144" t="n">
        <v>0.22</v>
      </c>
      <c r="F86" s="145" t="n">
        <v>301.84</v>
      </c>
      <c r="G86" s="138" t="n">
        <f aca="false">F86/$F$193</f>
        <v>0.00092395499019262</v>
      </c>
      <c r="H86" s="139" t="n">
        <f aca="false">H85+G86</f>
        <v>0.979249061887536</v>
      </c>
      <c r="I86" s="140" t="s">
        <v>899</v>
      </c>
      <c r="J86" s="140" t="n">
        <v>81</v>
      </c>
    </row>
    <row r="87" customFormat="false" ht="30" hidden="false" customHeight="false" outlineLevel="0" collapsed="false">
      <c r="A87" s="142" t="s">
        <v>764</v>
      </c>
      <c r="B87" s="15" t="s">
        <v>765</v>
      </c>
      <c r="C87" s="140" t="s">
        <v>22</v>
      </c>
      <c r="D87" s="143" t="n">
        <v>16</v>
      </c>
      <c r="E87" s="144" t="n">
        <v>17.98</v>
      </c>
      <c r="F87" s="145" t="n">
        <v>287.68</v>
      </c>
      <c r="G87" s="138" t="n">
        <f aca="false">F87/$F$193</f>
        <v>0.000880610162929409</v>
      </c>
      <c r="H87" s="139" t="n">
        <f aca="false">H86+G87</f>
        <v>0.980129672050465</v>
      </c>
      <c r="I87" s="140" t="s">
        <v>899</v>
      </c>
      <c r="J87" s="140" t="n">
        <v>82</v>
      </c>
    </row>
    <row r="88" customFormat="false" ht="30" hidden="false" customHeight="false" outlineLevel="0" collapsed="false">
      <c r="A88" s="142" t="s">
        <v>745</v>
      </c>
      <c r="B88" s="15" t="s">
        <v>746</v>
      </c>
      <c r="C88" s="140" t="s">
        <v>22</v>
      </c>
      <c r="D88" s="143" t="n">
        <v>15</v>
      </c>
      <c r="E88" s="144" t="n">
        <v>17.39</v>
      </c>
      <c r="F88" s="145" t="n">
        <v>260.85</v>
      </c>
      <c r="G88" s="138" t="n">
        <f aca="false">F88/$F$193</f>
        <v>0.000798481510706815</v>
      </c>
      <c r="H88" s="139" t="n">
        <f aca="false">H87+G88</f>
        <v>0.980928153561172</v>
      </c>
      <c r="I88" s="140" t="s">
        <v>899</v>
      </c>
      <c r="J88" s="140" t="n">
        <v>83</v>
      </c>
    </row>
    <row r="89" customFormat="false" ht="30" hidden="false" customHeight="false" outlineLevel="0" collapsed="false">
      <c r="A89" s="142" t="s">
        <v>624</v>
      </c>
      <c r="B89" s="15" t="s">
        <v>625</v>
      </c>
      <c r="C89" s="140" t="s">
        <v>22</v>
      </c>
      <c r="D89" s="143" t="n">
        <v>1</v>
      </c>
      <c r="E89" s="144" t="n">
        <v>250</v>
      </c>
      <c r="F89" s="145" t="n">
        <v>250</v>
      </c>
      <c r="G89" s="138" t="n">
        <f aca="false">F89/$F$193</f>
        <v>0.000765268842923917</v>
      </c>
      <c r="H89" s="139" t="n">
        <f aca="false">H88+G89</f>
        <v>0.981693422404096</v>
      </c>
      <c r="I89" s="140" t="s">
        <v>899</v>
      </c>
      <c r="J89" s="140" t="n">
        <v>84</v>
      </c>
    </row>
    <row r="90" customFormat="false" ht="15" hidden="false" customHeight="false" outlineLevel="0" collapsed="false">
      <c r="A90" s="142" t="n">
        <v>1379</v>
      </c>
      <c r="B90" s="15" t="s">
        <v>603</v>
      </c>
      <c r="C90" s="140" t="s">
        <v>474</v>
      </c>
      <c r="D90" s="143" t="n">
        <v>455.35342466</v>
      </c>
      <c r="E90" s="144" t="n">
        <v>0.54</v>
      </c>
      <c r="F90" s="145" t="n">
        <v>245.88</v>
      </c>
      <c r="G90" s="138" t="n">
        <f aca="false">F90/$F$193</f>
        <v>0.000752657212392531</v>
      </c>
      <c r="H90" s="139" t="n">
        <f aca="false">H89+G90</f>
        <v>0.982446079616488</v>
      </c>
      <c r="I90" s="140" t="s">
        <v>899</v>
      </c>
      <c r="J90" s="140" t="n">
        <v>85</v>
      </c>
    </row>
    <row r="91" customFormat="false" ht="75" hidden="false" customHeight="false" outlineLevel="0" collapsed="false">
      <c r="A91" s="142" t="s">
        <v>456</v>
      </c>
      <c r="B91" s="15" t="s">
        <v>457</v>
      </c>
      <c r="C91" s="140" t="s">
        <v>22</v>
      </c>
      <c r="D91" s="143" t="n">
        <v>1</v>
      </c>
      <c r="E91" s="144" t="n">
        <v>233.94</v>
      </c>
      <c r="F91" s="145" t="n">
        <v>233.94</v>
      </c>
      <c r="G91" s="138" t="n">
        <f aca="false">F91/$F$193</f>
        <v>0.000716107972454484</v>
      </c>
      <c r="H91" s="139" t="n">
        <f aca="false">H90+G91</f>
        <v>0.983162187588943</v>
      </c>
      <c r="I91" s="140" t="s">
        <v>899</v>
      </c>
      <c r="J91" s="140" t="n">
        <v>86</v>
      </c>
    </row>
    <row r="92" customFormat="false" ht="45" hidden="false" customHeight="false" outlineLevel="0" collapsed="false">
      <c r="A92" s="142" t="s">
        <v>718</v>
      </c>
      <c r="B92" s="15" t="s">
        <v>719</v>
      </c>
      <c r="C92" s="140" t="s">
        <v>45</v>
      </c>
      <c r="D92" s="143" t="n">
        <v>125</v>
      </c>
      <c r="E92" s="144" t="n">
        <v>1.82</v>
      </c>
      <c r="F92" s="145" t="n">
        <v>227.5</v>
      </c>
      <c r="G92" s="138" t="n">
        <f aca="false">F92/$F$193</f>
        <v>0.000696394647060764</v>
      </c>
      <c r="H92" s="139" t="n">
        <f aca="false">H91+G92</f>
        <v>0.983858582236003</v>
      </c>
      <c r="I92" s="140" t="s">
        <v>899</v>
      </c>
      <c r="J92" s="140" t="n">
        <v>87</v>
      </c>
    </row>
    <row r="93" customFormat="false" ht="15" hidden="false" customHeight="false" outlineLevel="0" collapsed="false">
      <c r="A93" s="142" t="n">
        <v>4095</v>
      </c>
      <c r="B93" s="15" t="s">
        <v>1065</v>
      </c>
      <c r="C93" s="140" t="s">
        <v>451</v>
      </c>
      <c r="D93" s="143" t="n">
        <v>16.056</v>
      </c>
      <c r="E93" s="144" t="n">
        <v>13.59</v>
      </c>
      <c r="F93" s="145" t="n">
        <v>218.24</v>
      </c>
      <c r="G93" s="138" t="n">
        <f aca="false">F93/$F$193</f>
        <v>0.000668049089118862</v>
      </c>
      <c r="H93" s="139" t="n">
        <f aca="false">H92+G93</f>
        <v>0.984526631325122</v>
      </c>
      <c r="I93" s="140" t="s">
        <v>899</v>
      </c>
      <c r="J93" s="140" t="n">
        <v>88</v>
      </c>
    </row>
    <row r="94" customFormat="false" ht="30" hidden="false" customHeight="false" outlineLevel="0" collapsed="false">
      <c r="A94" s="142" t="n">
        <v>43490</v>
      </c>
      <c r="B94" s="15" t="s">
        <v>1066</v>
      </c>
      <c r="C94" s="140" t="s">
        <v>451</v>
      </c>
      <c r="D94" s="143" t="n">
        <v>163.778172</v>
      </c>
      <c r="E94" s="144" t="n">
        <v>1.33</v>
      </c>
      <c r="F94" s="145" t="n">
        <v>217.82</v>
      </c>
      <c r="G94" s="138" t="n">
        <f aca="false">F94/$F$193</f>
        <v>0.00066676343746275</v>
      </c>
      <c r="H94" s="139" t="n">
        <f aca="false">H93+G94</f>
        <v>0.985193394762585</v>
      </c>
      <c r="I94" s="140" t="s">
        <v>899</v>
      </c>
      <c r="J94" s="140" t="n">
        <v>89</v>
      </c>
    </row>
    <row r="95" customFormat="false" ht="30" hidden="false" customHeight="false" outlineLevel="0" collapsed="false">
      <c r="A95" s="142" t="n">
        <v>43466</v>
      </c>
      <c r="B95" s="15" t="s">
        <v>1067</v>
      </c>
      <c r="C95" s="140" t="s">
        <v>451</v>
      </c>
      <c r="D95" s="143" t="n">
        <v>163.778172</v>
      </c>
      <c r="E95" s="144" t="n">
        <v>1.27</v>
      </c>
      <c r="F95" s="145" t="n">
        <v>208</v>
      </c>
      <c r="G95" s="138" t="n">
        <f aca="false">F95/$F$193</f>
        <v>0.000636703677312699</v>
      </c>
      <c r="H95" s="139" t="n">
        <f aca="false">H94+G95</f>
        <v>0.985830098439898</v>
      </c>
      <c r="I95" s="140" t="s">
        <v>899</v>
      </c>
      <c r="J95" s="140" t="n">
        <v>90</v>
      </c>
    </row>
    <row r="96" customFormat="false" ht="30" hidden="false" customHeight="false" outlineLevel="0" collapsed="false">
      <c r="A96" s="142" t="s">
        <v>531</v>
      </c>
      <c r="B96" s="15" t="s">
        <v>532</v>
      </c>
      <c r="C96" s="140" t="s">
        <v>22</v>
      </c>
      <c r="D96" s="143" t="n">
        <v>1</v>
      </c>
      <c r="E96" s="144" t="n">
        <v>192.67</v>
      </c>
      <c r="F96" s="145" t="n">
        <v>192.67</v>
      </c>
      <c r="G96" s="138" t="n">
        <f aca="false">F96/$F$193</f>
        <v>0.000589777391864604</v>
      </c>
      <c r="H96" s="139" t="n">
        <f aca="false">H95+G96</f>
        <v>0.986419875831762</v>
      </c>
      <c r="I96" s="140" t="s">
        <v>899</v>
      </c>
      <c r="J96" s="140" t="n">
        <v>91</v>
      </c>
    </row>
    <row r="97" customFormat="false" ht="30" hidden="false" customHeight="false" outlineLevel="0" collapsed="false">
      <c r="A97" s="142" t="n">
        <v>4796</v>
      </c>
      <c r="B97" s="15" t="s">
        <v>611</v>
      </c>
      <c r="C97" s="140" t="s">
        <v>49</v>
      </c>
      <c r="D97" s="143" t="n">
        <v>1.02</v>
      </c>
      <c r="E97" s="144" t="n">
        <v>175.82</v>
      </c>
      <c r="F97" s="145" t="n">
        <v>179.34</v>
      </c>
      <c r="G97" s="138" t="n">
        <f aca="false">F97/$F$193</f>
        <v>0.000548973257159901</v>
      </c>
      <c r="H97" s="139" t="n">
        <f aca="false">H96+G97</f>
        <v>0.986968849088922</v>
      </c>
      <c r="I97" s="140" t="s">
        <v>899</v>
      </c>
      <c r="J97" s="140" t="n">
        <v>92</v>
      </c>
    </row>
    <row r="98" customFormat="false" ht="30" hidden="false" customHeight="false" outlineLevel="0" collapsed="false">
      <c r="A98" s="142" t="s">
        <v>731</v>
      </c>
      <c r="B98" s="15" t="s">
        <v>732</v>
      </c>
      <c r="C98" s="140" t="s">
        <v>22</v>
      </c>
      <c r="D98" s="143" t="n">
        <v>1</v>
      </c>
      <c r="E98" s="144" t="n">
        <v>159.07</v>
      </c>
      <c r="F98" s="145" t="n">
        <v>159.07</v>
      </c>
      <c r="G98" s="138" t="n">
        <f aca="false">F98/$F$193</f>
        <v>0.00048692525937563</v>
      </c>
      <c r="H98" s="139" t="n">
        <f aca="false">H97+G98</f>
        <v>0.987455774348298</v>
      </c>
      <c r="I98" s="140" t="s">
        <v>899</v>
      </c>
      <c r="J98" s="140" t="n">
        <v>93</v>
      </c>
    </row>
    <row r="99" customFormat="false" ht="30" hidden="false" customHeight="false" outlineLevel="0" collapsed="false">
      <c r="A99" s="142" t="n">
        <v>4491</v>
      </c>
      <c r="B99" s="15" t="s">
        <v>469</v>
      </c>
      <c r="C99" s="140" t="s">
        <v>45</v>
      </c>
      <c r="D99" s="143" t="n">
        <v>12</v>
      </c>
      <c r="E99" s="144" t="n">
        <v>13.09</v>
      </c>
      <c r="F99" s="145" t="n">
        <v>157.08</v>
      </c>
      <c r="G99" s="138" t="n">
        <f aca="false">F99/$F$193</f>
        <v>0.000480833719385955</v>
      </c>
      <c r="H99" s="139" t="n">
        <f aca="false">H98+G99</f>
        <v>0.987936608067684</v>
      </c>
      <c r="I99" s="140" t="s">
        <v>899</v>
      </c>
      <c r="J99" s="140" t="n">
        <v>94</v>
      </c>
    </row>
    <row r="100" customFormat="false" ht="30" hidden="false" customHeight="false" outlineLevel="0" collapsed="false">
      <c r="A100" s="142" t="n">
        <v>43486</v>
      </c>
      <c r="B100" s="15" t="s">
        <v>1068</v>
      </c>
      <c r="C100" s="140" t="s">
        <v>451</v>
      </c>
      <c r="D100" s="143" t="n">
        <v>276</v>
      </c>
      <c r="E100" s="144" t="n">
        <v>0.55</v>
      </c>
      <c r="F100" s="145" t="n">
        <v>151.8</v>
      </c>
      <c r="G100" s="138" t="n">
        <f aca="false">F100/$F$193</f>
        <v>0.000464671241423402</v>
      </c>
      <c r="H100" s="139" t="n">
        <f aca="false">H99+G100</f>
        <v>0.988401279309107</v>
      </c>
      <c r="I100" s="140" t="s">
        <v>899</v>
      </c>
      <c r="J100" s="140" t="n">
        <v>95</v>
      </c>
    </row>
    <row r="101" customFormat="false" ht="15" hidden="false" customHeight="false" outlineLevel="0" collapsed="false">
      <c r="A101" s="142" t="n">
        <v>2557</v>
      </c>
      <c r="B101" s="15" t="s">
        <v>1069</v>
      </c>
      <c r="C101" s="140" t="s">
        <v>22</v>
      </c>
      <c r="D101" s="143" t="n">
        <v>40</v>
      </c>
      <c r="E101" s="144" t="n">
        <v>3.71</v>
      </c>
      <c r="F101" s="145" t="n">
        <v>148.4</v>
      </c>
      <c r="G101" s="138" t="n">
        <f aca="false">F101/$F$193</f>
        <v>0.000454263585159637</v>
      </c>
      <c r="H101" s="139" t="n">
        <f aca="false">H100+G101</f>
        <v>0.988855542894267</v>
      </c>
      <c r="I101" s="140" t="s">
        <v>899</v>
      </c>
      <c r="J101" s="140" t="n">
        <v>96</v>
      </c>
    </row>
    <row r="102" customFormat="false" ht="30" hidden="false" customHeight="false" outlineLevel="0" collapsed="false">
      <c r="A102" s="142" t="n">
        <v>12898</v>
      </c>
      <c r="B102" s="15" t="s">
        <v>536</v>
      </c>
      <c r="C102" s="140" t="s">
        <v>22</v>
      </c>
      <c r="D102" s="143" t="n">
        <v>1</v>
      </c>
      <c r="E102" s="144" t="n">
        <v>143</v>
      </c>
      <c r="F102" s="145" t="n">
        <v>143</v>
      </c>
      <c r="G102" s="138" t="n">
        <f aca="false">F102/$F$193</f>
        <v>0.00043773377815248</v>
      </c>
      <c r="H102" s="139" t="n">
        <f aca="false">H101+G102</f>
        <v>0.98929327667242</v>
      </c>
      <c r="I102" s="140" t="s">
        <v>899</v>
      </c>
      <c r="J102" s="140" t="n">
        <v>97</v>
      </c>
    </row>
    <row r="103" customFormat="false" ht="30" hidden="false" customHeight="false" outlineLevel="0" collapsed="false">
      <c r="A103" s="142" t="s">
        <v>533</v>
      </c>
      <c r="B103" s="15" t="s">
        <v>534</v>
      </c>
      <c r="C103" s="140" t="s">
        <v>22</v>
      </c>
      <c r="D103" s="143" t="n">
        <v>1</v>
      </c>
      <c r="E103" s="144" t="n">
        <v>137.53</v>
      </c>
      <c r="F103" s="145" t="n">
        <v>137.53</v>
      </c>
      <c r="G103" s="138" t="n">
        <f aca="false">F103/$F$193</f>
        <v>0.000420989695869305</v>
      </c>
      <c r="H103" s="139" t="n">
        <f aca="false">H102+G103</f>
        <v>0.989714266368289</v>
      </c>
      <c r="I103" s="140" t="s">
        <v>899</v>
      </c>
      <c r="J103" s="140" t="n">
        <v>98</v>
      </c>
    </row>
    <row r="104" customFormat="false" ht="30" hidden="false" customHeight="false" outlineLevel="0" collapsed="false">
      <c r="A104" s="142" t="n">
        <v>21127</v>
      </c>
      <c r="B104" s="15" t="s">
        <v>646</v>
      </c>
      <c r="C104" s="140" t="s">
        <v>22</v>
      </c>
      <c r="D104" s="143" t="n">
        <v>40.068</v>
      </c>
      <c r="E104" s="144" t="n">
        <v>3.49</v>
      </c>
      <c r="F104" s="145" t="n">
        <v>133.56</v>
      </c>
      <c r="G104" s="138" t="n">
        <f aca="false">F104/$F$193</f>
        <v>0.000408837226643673</v>
      </c>
      <c r="H104" s="139" t="n">
        <f aca="false">H103+G104</f>
        <v>0.990123103594932</v>
      </c>
      <c r="I104" s="140" t="s">
        <v>899</v>
      </c>
      <c r="J104" s="140" t="n">
        <v>99</v>
      </c>
    </row>
    <row r="105" customFormat="false" ht="30" hidden="false" customHeight="false" outlineLevel="0" collapsed="false">
      <c r="A105" s="142" t="n">
        <v>10527</v>
      </c>
      <c r="B105" s="15" t="s">
        <v>489</v>
      </c>
      <c r="C105" s="140" t="s">
        <v>490</v>
      </c>
      <c r="D105" s="143" t="n">
        <v>18</v>
      </c>
      <c r="E105" s="144" t="n">
        <v>7.25</v>
      </c>
      <c r="F105" s="145" t="n">
        <v>130.5</v>
      </c>
      <c r="G105" s="138" t="n">
        <f aca="false">F105/$F$193</f>
        <v>0.000399470336006284</v>
      </c>
      <c r="H105" s="139" t="n">
        <f aca="false">H104+G105</f>
        <v>0.990522573930939</v>
      </c>
      <c r="I105" s="140" t="s">
        <v>899</v>
      </c>
      <c r="J105" s="140" t="n">
        <v>100</v>
      </c>
    </row>
    <row r="106" customFormat="false" ht="30" hidden="false" customHeight="false" outlineLevel="0" collapsed="false">
      <c r="A106" s="142" t="n">
        <v>43461</v>
      </c>
      <c r="B106" s="15" t="s">
        <v>1070</v>
      </c>
      <c r="C106" s="140" t="s">
        <v>451</v>
      </c>
      <c r="D106" s="143" t="n">
        <v>465.965</v>
      </c>
      <c r="E106" s="144" t="n">
        <v>0.28</v>
      </c>
      <c r="F106" s="145" t="n">
        <v>130.47</v>
      </c>
      <c r="G106" s="138" t="n">
        <f aca="false">F106/$F$193</f>
        <v>0.000399378503745134</v>
      </c>
      <c r="H106" s="139" t="n">
        <f aca="false">H105+G106</f>
        <v>0.990921952434684</v>
      </c>
      <c r="I106" s="140" t="s">
        <v>899</v>
      </c>
      <c r="J106" s="140" t="n">
        <v>101</v>
      </c>
    </row>
    <row r="107" customFormat="false" ht="30" hidden="false" customHeight="false" outlineLevel="0" collapsed="false">
      <c r="A107" s="142" t="n">
        <v>3458</v>
      </c>
      <c r="B107" s="15" t="s">
        <v>545</v>
      </c>
      <c r="C107" s="140" t="s">
        <v>22</v>
      </c>
      <c r="D107" s="143" t="n">
        <v>5</v>
      </c>
      <c r="E107" s="144" t="n">
        <v>26</v>
      </c>
      <c r="F107" s="145" t="n">
        <v>130</v>
      </c>
      <c r="G107" s="138" t="n">
        <f aca="false">F107/$F$193</f>
        <v>0.000397939798320437</v>
      </c>
      <c r="H107" s="139" t="n">
        <f aca="false">H106+G107</f>
        <v>0.991319892233004</v>
      </c>
      <c r="I107" s="140" t="s">
        <v>899</v>
      </c>
      <c r="J107" s="140" t="n">
        <v>102</v>
      </c>
    </row>
    <row r="108" customFormat="false" ht="15" hidden="false" customHeight="false" outlineLevel="0" collapsed="false">
      <c r="A108" s="142" t="n">
        <v>5318</v>
      </c>
      <c r="B108" s="15" t="s">
        <v>619</v>
      </c>
      <c r="C108" s="140" t="s">
        <v>543</v>
      </c>
      <c r="D108" s="143" t="n">
        <v>9.01299</v>
      </c>
      <c r="E108" s="144" t="n">
        <v>13.94</v>
      </c>
      <c r="F108" s="145" t="n">
        <v>125.69</v>
      </c>
      <c r="G108" s="138" t="n">
        <f aca="false">F108/$F$193</f>
        <v>0.000384746563468428</v>
      </c>
      <c r="H108" s="139" t="n">
        <f aca="false">H107+G108</f>
        <v>0.991704638796473</v>
      </c>
      <c r="I108" s="140" t="s">
        <v>899</v>
      </c>
      <c r="J108" s="140" t="n">
        <v>103</v>
      </c>
    </row>
    <row r="109" customFormat="false" ht="30" hidden="false" customHeight="false" outlineLevel="0" collapsed="false">
      <c r="A109" s="142" t="s">
        <v>1071</v>
      </c>
      <c r="B109" s="15" t="s">
        <v>1072</v>
      </c>
      <c r="C109" s="140" t="s">
        <v>22</v>
      </c>
      <c r="D109" s="143" t="n">
        <v>2224</v>
      </c>
      <c r="E109" s="144" t="n">
        <v>0.05</v>
      </c>
      <c r="F109" s="145" t="n">
        <v>111.2</v>
      </c>
      <c r="G109" s="138" t="n">
        <f aca="false">F109/$F$193</f>
        <v>0.000340391581332558</v>
      </c>
      <c r="H109" s="139" t="n">
        <f aca="false">H108+G109</f>
        <v>0.992045030377805</v>
      </c>
      <c r="I109" s="140" t="s">
        <v>899</v>
      </c>
      <c r="J109" s="140" t="n">
        <v>104</v>
      </c>
    </row>
    <row r="110" customFormat="false" ht="30" hidden="false" customHeight="false" outlineLevel="0" collapsed="false">
      <c r="A110" s="142" t="n">
        <v>40626</v>
      </c>
      <c r="B110" s="15" t="s">
        <v>575</v>
      </c>
      <c r="C110" s="140" t="s">
        <v>45</v>
      </c>
      <c r="D110" s="143" t="n">
        <v>2.078</v>
      </c>
      <c r="E110" s="144" t="n">
        <v>51.56</v>
      </c>
      <c r="F110" s="145" t="n">
        <v>107.14</v>
      </c>
      <c r="G110" s="138" t="n">
        <f aca="false">F110/$F$193</f>
        <v>0.000327963615323474</v>
      </c>
      <c r="H110" s="139" t="n">
        <f aca="false">H109+G110</f>
        <v>0.992372993993129</v>
      </c>
      <c r="I110" s="140" t="s">
        <v>899</v>
      </c>
      <c r="J110" s="140" t="n">
        <v>105</v>
      </c>
    </row>
    <row r="111" customFormat="false" ht="30" hidden="false" customHeight="false" outlineLevel="0" collapsed="false">
      <c r="A111" s="142" t="n">
        <v>4051</v>
      </c>
      <c r="B111" s="15" t="s">
        <v>1073</v>
      </c>
      <c r="C111" s="140" t="s">
        <v>757</v>
      </c>
      <c r="D111" s="143" t="n">
        <v>1.870425</v>
      </c>
      <c r="E111" s="144" t="n">
        <v>55</v>
      </c>
      <c r="F111" s="145" t="n">
        <v>102.89</v>
      </c>
      <c r="G111" s="138" t="n">
        <f aca="false">F111/$F$193</f>
        <v>0.000314954044993767</v>
      </c>
      <c r="H111" s="139" t="n">
        <f aca="false">H110+G111</f>
        <v>0.992687948038123</v>
      </c>
      <c r="I111" s="140" t="s">
        <v>899</v>
      </c>
      <c r="J111" s="140" t="n">
        <v>106</v>
      </c>
    </row>
    <row r="112" customFormat="false" ht="30" hidden="false" customHeight="false" outlineLevel="0" collapsed="false">
      <c r="A112" s="142" t="n">
        <v>13617</v>
      </c>
      <c r="B112" s="15" t="s">
        <v>1074</v>
      </c>
      <c r="C112" s="140" t="s">
        <v>22</v>
      </c>
      <c r="D112" s="143" t="n">
        <v>0.0016576</v>
      </c>
      <c r="E112" s="144" t="n">
        <v>60814.67</v>
      </c>
      <c r="F112" s="145" t="n">
        <v>100.76</v>
      </c>
      <c r="G112" s="138" t="n">
        <f aca="false">F112/$F$193</f>
        <v>0.000308433954452055</v>
      </c>
      <c r="H112" s="139" t="n">
        <f aca="false">H111+G112</f>
        <v>0.992996381992575</v>
      </c>
      <c r="I112" s="140" t="s">
        <v>899</v>
      </c>
      <c r="J112" s="140" t="n">
        <v>107</v>
      </c>
    </row>
    <row r="113" customFormat="false" ht="30" hidden="false" customHeight="false" outlineLevel="0" collapsed="false">
      <c r="A113" s="142" t="n">
        <v>43489</v>
      </c>
      <c r="B113" s="15" t="s">
        <v>1075</v>
      </c>
      <c r="C113" s="140" t="s">
        <v>451</v>
      </c>
      <c r="D113" s="143" t="n">
        <v>99.354822</v>
      </c>
      <c r="E113" s="144" t="n">
        <v>0.95</v>
      </c>
      <c r="F113" s="145" t="n">
        <v>94.39</v>
      </c>
      <c r="G113" s="138" t="n">
        <f aca="false">F113/$F$193</f>
        <v>0.000288934904334354</v>
      </c>
      <c r="H113" s="139" t="n">
        <f aca="false">H112+G113</f>
        <v>0.993285316896909</v>
      </c>
      <c r="I113" s="140" t="s">
        <v>899</v>
      </c>
      <c r="J113" s="140" t="n">
        <v>108</v>
      </c>
    </row>
    <row r="114" customFormat="false" ht="30" hidden="false" customHeight="false" outlineLevel="0" collapsed="false">
      <c r="A114" s="142" t="n">
        <v>1879</v>
      </c>
      <c r="B114" s="15" t="s">
        <v>631</v>
      </c>
      <c r="C114" s="140" t="s">
        <v>22</v>
      </c>
      <c r="D114" s="143" t="n">
        <v>47</v>
      </c>
      <c r="E114" s="144" t="n">
        <v>1.95</v>
      </c>
      <c r="F114" s="145" t="n">
        <v>91.65</v>
      </c>
      <c r="G114" s="138" t="n">
        <f aca="false">F114/$F$193</f>
        <v>0.000280547557815908</v>
      </c>
      <c r="H114" s="139" t="n">
        <f aca="false">H113+G114</f>
        <v>0.993565864454725</v>
      </c>
      <c r="I114" s="140" t="s">
        <v>899</v>
      </c>
      <c r="J114" s="140" t="n">
        <v>109</v>
      </c>
    </row>
    <row r="115" customFormat="false" ht="15" hidden="false" customHeight="false" outlineLevel="0" collapsed="false">
      <c r="A115" s="142" t="n">
        <v>6160</v>
      </c>
      <c r="B115" s="15" t="s">
        <v>1076</v>
      </c>
      <c r="C115" s="140" t="s">
        <v>451</v>
      </c>
      <c r="D115" s="143" t="n">
        <v>5.291475</v>
      </c>
      <c r="E115" s="144" t="n">
        <v>17.26</v>
      </c>
      <c r="F115" s="145" t="n">
        <v>91.36</v>
      </c>
      <c r="G115" s="138" t="n">
        <f aca="false">F115/$F$193</f>
        <v>0.000279659845958116</v>
      </c>
      <c r="H115" s="139" t="n">
        <f aca="false">H114+G115</f>
        <v>0.993845524300683</v>
      </c>
      <c r="I115" s="140" t="s">
        <v>899</v>
      </c>
      <c r="J115" s="140" t="n">
        <v>110</v>
      </c>
    </row>
    <row r="116" customFormat="false" ht="30" hidden="false" customHeight="false" outlineLevel="0" collapsed="false">
      <c r="A116" s="142" t="n">
        <v>6010</v>
      </c>
      <c r="B116" s="15" t="s">
        <v>524</v>
      </c>
      <c r="C116" s="140" t="s">
        <v>22</v>
      </c>
      <c r="D116" s="143" t="n">
        <v>1</v>
      </c>
      <c r="E116" s="144" t="n">
        <v>90.17</v>
      </c>
      <c r="F116" s="145" t="n">
        <v>90.17</v>
      </c>
      <c r="G116" s="138" t="n">
        <f aca="false">F116/$F$193</f>
        <v>0.000276017166265798</v>
      </c>
      <c r="H116" s="139" t="n">
        <f aca="false">H115+G116</f>
        <v>0.994121541466949</v>
      </c>
      <c r="I116" s="140" t="s">
        <v>899</v>
      </c>
      <c r="J116" s="140" t="n">
        <v>111</v>
      </c>
    </row>
    <row r="117" customFormat="false" ht="30" hidden="false" customHeight="false" outlineLevel="0" collapsed="false">
      <c r="A117" s="142" t="n">
        <v>370</v>
      </c>
      <c r="B117" s="15" t="s">
        <v>1077</v>
      </c>
      <c r="C117" s="140" t="s">
        <v>93</v>
      </c>
      <c r="D117" s="143" t="n">
        <v>1.055626578</v>
      </c>
      <c r="E117" s="144" t="n">
        <v>85</v>
      </c>
      <c r="F117" s="145" t="n">
        <v>89.73</v>
      </c>
      <c r="G117" s="138" t="n">
        <f aca="false">F117/$F$193</f>
        <v>0.000274670293102252</v>
      </c>
      <c r="H117" s="139" t="n">
        <f aca="false">H116+G117</f>
        <v>0.994396211760051</v>
      </c>
      <c r="I117" s="140" t="s">
        <v>899</v>
      </c>
      <c r="J117" s="140" t="n">
        <v>112</v>
      </c>
    </row>
    <row r="118" customFormat="false" ht="30" hidden="false" customHeight="false" outlineLevel="0" collapsed="false">
      <c r="A118" s="142" t="s">
        <v>774</v>
      </c>
      <c r="B118" s="15" t="s">
        <v>775</v>
      </c>
      <c r="C118" s="140" t="s">
        <v>22</v>
      </c>
      <c r="D118" s="143" t="n">
        <v>1</v>
      </c>
      <c r="E118" s="144" t="n">
        <v>88.78</v>
      </c>
      <c r="F118" s="145" t="n">
        <v>88.78</v>
      </c>
      <c r="G118" s="138" t="n">
        <f aca="false">F118/$F$193</f>
        <v>0.000271762271499141</v>
      </c>
      <c r="H118" s="139" t="n">
        <f aca="false">H117+G118</f>
        <v>0.99466797403155</v>
      </c>
      <c r="I118" s="140" t="s">
        <v>899</v>
      </c>
      <c r="J118" s="140" t="n">
        <v>113</v>
      </c>
    </row>
    <row r="119" customFormat="false" ht="60" hidden="false" customHeight="false" outlineLevel="0" collapsed="false">
      <c r="A119" s="142" t="s">
        <v>776</v>
      </c>
      <c r="B119" s="15" t="s">
        <v>777</v>
      </c>
      <c r="C119" s="140" t="s">
        <v>22</v>
      </c>
      <c r="D119" s="143" t="n">
        <v>1</v>
      </c>
      <c r="E119" s="144" t="n">
        <v>88.78</v>
      </c>
      <c r="F119" s="145" t="n">
        <v>88.78</v>
      </c>
      <c r="G119" s="138" t="n">
        <f aca="false">F119/$F$193</f>
        <v>0.000271762271499141</v>
      </c>
      <c r="H119" s="139" t="n">
        <f aca="false">H118+G119</f>
        <v>0.99493973630305</v>
      </c>
      <c r="I119" s="140" t="s">
        <v>899</v>
      </c>
      <c r="J119" s="140" t="n">
        <v>114</v>
      </c>
    </row>
    <row r="120" customFormat="false" ht="45" hidden="false" customHeight="false" outlineLevel="0" collapsed="false">
      <c r="A120" s="142" t="s">
        <v>462</v>
      </c>
      <c r="B120" s="15" t="s">
        <v>463</v>
      </c>
      <c r="C120" s="140" t="s">
        <v>22</v>
      </c>
      <c r="D120" s="143" t="n">
        <v>1</v>
      </c>
      <c r="E120" s="144" t="n">
        <v>88.78</v>
      </c>
      <c r="F120" s="145" t="n">
        <v>88.78</v>
      </c>
      <c r="G120" s="138" t="n">
        <f aca="false">F120/$F$193</f>
        <v>0.000271762271499141</v>
      </c>
      <c r="H120" s="139" t="n">
        <f aca="false">H119+G120</f>
        <v>0.995211498574549</v>
      </c>
      <c r="I120" s="140" t="s">
        <v>899</v>
      </c>
      <c r="J120" s="140" t="n">
        <v>115</v>
      </c>
    </row>
    <row r="121" customFormat="false" ht="15" hidden="false" customHeight="false" outlineLevel="0" collapsed="false">
      <c r="A121" s="142" t="n">
        <v>3768</v>
      </c>
      <c r="B121" s="15" t="s">
        <v>615</v>
      </c>
      <c r="C121" s="140" t="s">
        <v>22</v>
      </c>
      <c r="D121" s="143" t="n">
        <v>37.4425</v>
      </c>
      <c r="E121" s="144" t="n">
        <v>2.13</v>
      </c>
      <c r="F121" s="145" t="n">
        <v>79.38</v>
      </c>
      <c r="G121" s="138" t="n">
        <f aca="false">F121/$F$193</f>
        <v>0.000242988163005202</v>
      </c>
      <c r="H121" s="139" t="n">
        <f aca="false">H120+G121</f>
        <v>0.995454486737554</v>
      </c>
      <c r="I121" s="140" t="s">
        <v>899</v>
      </c>
      <c r="J121" s="140" t="n">
        <v>116</v>
      </c>
    </row>
    <row r="122" customFormat="false" ht="30" hidden="false" customHeight="false" outlineLevel="0" collapsed="false">
      <c r="A122" s="142" t="n">
        <v>1535</v>
      </c>
      <c r="B122" s="15" t="s">
        <v>672</v>
      </c>
      <c r="C122" s="140" t="s">
        <v>22</v>
      </c>
      <c r="D122" s="143" t="n">
        <v>24</v>
      </c>
      <c r="E122" s="144" t="n">
        <v>3</v>
      </c>
      <c r="F122" s="145" t="n">
        <v>72</v>
      </c>
      <c r="G122" s="138" t="n">
        <f aca="false">F122/$F$193</f>
        <v>0.000220397426762088</v>
      </c>
      <c r="H122" s="139" t="n">
        <f aca="false">H121+G122</f>
        <v>0.995674884164316</v>
      </c>
      <c r="I122" s="140" t="s">
        <v>899</v>
      </c>
      <c r="J122" s="140" t="n">
        <v>117</v>
      </c>
    </row>
    <row r="123" customFormat="false" ht="30" hidden="false" customHeight="false" outlineLevel="0" collapsed="false">
      <c r="A123" s="142" t="n">
        <v>775</v>
      </c>
      <c r="B123" s="15" t="s">
        <v>567</v>
      </c>
      <c r="C123" s="140" t="s">
        <v>22</v>
      </c>
      <c r="D123" s="143" t="n">
        <v>2</v>
      </c>
      <c r="E123" s="144" t="n">
        <v>35.73</v>
      </c>
      <c r="F123" s="145" t="n">
        <v>71.46</v>
      </c>
      <c r="G123" s="138" t="n">
        <f aca="false">F123/$F$193</f>
        <v>0.000218744446061372</v>
      </c>
      <c r="H123" s="139" t="n">
        <f aca="false">H122+G123</f>
        <v>0.995893628610377</v>
      </c>
      <c r="I123" s="140" t="s">
        <v>899</v>
      </c>
      <c r="J123" s="140" t="n">
        <v>118</v>
      </c>
    </row>
    <row r="124" customFormat="false" ht="45" hidden="false" customHeight="false" outlineLevel="0" collapsed="false">
      <c r="A124" s="142" t="n">
        <v>1014</v>
      </c>
      <c r="B124" s="15" t="s">
        <v>696</v>
      </c>
      <c r="C124" s="140" t="s">
        <v>45</v>
      </c>
      <c r="D124" s="143" t="n">
        <v>31.5</v>
      </c>
      <c r="E124" s="144" t="n">
        <v>2.24</v>
      </c>
      <c r="F124" s="145" t="n">
        <v>70.55</v>
      </c>
      <c r="G124" s="138" t="n">
        <f aca="false">F124/$F$193</f>
        <v>0.000215958867473129</v>
      </c>
      <c r="H124" s="139" t="n">
        <f aca="false">H123+G124</f>
        <v>0.99610958747785</v>
      </c>
      <c r="I124" s="140" t="s">
        <v>899</v>
      </c>
      <c r="J124" s="140" t="n">
        <v>119</v>
      </c>
    </row>
    <row r="125" customFormat="false" ht="30" hidden="false" customHeight="false" outlineLevel="0" collapsed="false">
      <c r="A125" s="142" t="n">
        <v>43465</v>
      </c>
      <c r="B125" s="15" t="s">
        <v>1078</v>
      </c>
      <c r="C125" s="140" t="s">
        <v>451</v>
      </c>
      <c r="D125" s="143" t="n">
        <v>99.354822</v>
      </c>
      <c r="E125" s="144" t="n">
        <v>0.58</v>
      </c>
      <c r="F125" s="145" t="n">
        <v>57.62</v>
      </c>
      <c r="G125" s="138" t="n">
        <f aca="false">F125/$F$193</f>
        <v>0.000176379162917104</v>
      </c>
      <c r="H125" s="139" t="n">
        <f aca="false">H124+G125</f>
        <v>0.996285966640768</v>
      </c>
      <c r="I125" s="140" t="s">
        <v>899</v>
      </c>
      <c r="J125" s="140" t="n">
        <v>120</v>
      </c>
    </row>
    <row r="126" customFormat="false" ht="15" hidden="false" customHeight="false" outlineLevel="0" collapsed="false">
      <c r="A126" s="142" t="n">
        <v>4181</v>
      </c>
      <c r="B126" s="15" t="s">
        <v>561</v>
      </c>
      <c r="C126" s="140" t="s">
        <v>22</v>
      </c>
      <c r="D126" s="143" t="n">
        <v>2</v>
      </c>
      <c r="E126" s="144" t="n">
        <v>28.1</v>
      </c>
      <c r="F126" s="145" t="n">
        <v>56.2</v>
      </c>
      <c r="G126" s="138" t="n">
        <f aca="false">F126/$F$193</f>
        <v>0.000172032435889296</v>
      </c>
      <c r="H126" s="139" t="n">
        <f aca="false">H125+G126</f>
        <v>0.996457999076657</v>
      </c>
      <c r="I126" s="140" t="s">
        <v>899</v>
      </c>
      <c r="J126" s="140" t="n">
        <v>121</v>
      </c>
    </row>
    <row r="127" customFormat="false" ht="30" hidden="false" customHeight="false" outlineLevel="0" collapsed="false">
      <c r="A127" s="142" t="n">
        <v>9884</v>
      </c>
      <c r="B127" s="15" t="s">
        <v>557</v>
      </c>
      <c r="C127" s="140" t="s">
        <v>22</v>
      </c>
      <c r="D127" s="143" t="n">
        <v>1</v>
      </c>
      <c r="E127" s="144" t="n">
        <v>55.38</v>
      </c>
      <c r="F127" s="145" t="n">
        <v>55.38</v>
      </c>
      <c r="G127" s="138" t="n">
        <f aca="false">F127/$F$193</f>
        <v>0.000169522354084506</v>
      </c>
      <c r="H127" s="139" t="n">
        <f aca="false">H126+G127</f>
        <v>0.996627521430741</v>
      </c>
      <c r="I127" s="140" t="s">
        <v>899</v>
      </c>
      <c r="J127" s="140" t="n">
        <v>122</v>
      </c>
    </row>
    <row r="128" customFormat="false" ht="15" hidden="false" customHeight="false" outlineLevel="0" collapsed="false">
      <c r="A128" s="142" t="n">
        <v>37373</v>
      </c>
      <c r="B128" s="15" t="s">
        <v>1079</v>
      </c>
      <c r="C128" s="140" t="s">
        <v>451</v>
      </c>
      <c r="D128" s="143" t="n">
        <v>5479.21320774</v>
      </c>
      <c r="E128" s="144" t="n">
        <v>0.01</v>
      </c>
      <c r="F128" s="145" t="n">
        <v>54.79</v>
      </c>
      <c r="G128" s="138" t="n">
        <f aca="false">F128/$F$193</f>
        <v>0.000167716319615206</v>
      </c>
      <c r="H128" s="139" t="n">
        <f aca="false">H127+G128</f>
        <v>0.996795237750357</v>
      </c>
      <c r="I128" s="140" t="s">
        <v>899</v>
      </c>
      <c r="J128" s="140" t="n">
        <v>123</v>
      </c>
    </row>
    <row r="129" customFormat="false" ht="30" hidden="false" customHeight="false" outlineLevel="0" collapsed="false">
      <c r="A129" s="142" t="n">
        <v>39132</v>
      </c>
      <c r="B129" s="15" t="s">
        <v>659</v>
      </c>
      <c r="C129" s="140" t="s">
        <v>22</v>
      </c>
      <c r="D129" s="143" t="n">
        <v>17</v>
      </c>
      <c r="E129" s="144" t="n">
        <v>3.21</v>
      </c>
      <c r="F129" s="145" t="n">
        <v>54.57</v>
      </c>
      <c r="G129" s="138" t="n">
        <f aca="false">F129/$F$193</f>
        <v>0.000167042883033433</v>
      </c>
      <c r="H129" s="139" t="n">
        <f aca="false">H128+G129</f>
        <v>0.99696228063339</v>
      </c>
      <c r="I129" s="140" t="s">
        <v>899</v>
      </c>
      <c r="J129" s="140" t="n">
        <v>124</v>
      </c>
    </row>
    <row r="130" customFormat="false" ht="30" hidden="false" customHeight="false" outlineLevel="0" collapsed="false">
      <c r="A130" s="142" t="n">
        <v>7343</v>
      </c>
      <c r="B130" s="15" t="s">
        <v>761</v>
      </c>
      <c r="C130" s="140" t="s">
        <v>543</v>
      </c>
      <c r="D130" s="143" t="n">
        <v>3.85</v>
      </c>
      <c r="E130" s="144" t="n">
        <v>13.7</v>
      </c>
      <c r="F130" s="145" t="n">
        <v>52.8</v>
      </c>
      <c r="G130" s="138" t="n">
        <f aca="false">F130/$F$193</f>
        <v>0.000161624779625531</v>
      </c>
      <c r="H130" s="139" t="n">
        <f aca="false">H129+G130</f>
        <v>0.997123905413016</v>
      </c>
      <c r="I130" s="140" t="s">
        <v>899</v>
      </c>
      <c r="J130" s="140" t="n">
        <v>125</v>
      </c>
    </row>
    <row r="131" customFormat="false" ht="30" hidden="false" customHeight="false" outlineLevel="0" collapsed="false">
      <c r="A131" s="142" t="n">
        <v>6019</v>
      </c>
      <c r="B131" s="15" t="s">
        <v>522</v>
      </c>
      <c r="C131" s="140" t="s">
        <v>22</v>
      </c>
      <c r="D131" s="143" t="n">
        <v>1</v>
      </c>
      <c r="E131" s="144" t="n">
        <v>52.41</v>
      </c>
      <c r="F131" s="145" t="n">
        <v>52.41</v>
      </c>
      <c r="G131" s="138" t="n">
        <f aca="false">F131/$F$193</f>
        <v>0.00016043096023057</v>
      </c>
      <c r="H131" s="139" t="n">
        <f aca="false">H130+G131</f>
        <v>0.997284336373246</v>
      </c>
      <c r="I131" s="140" t="s">
        <v>899</v>
      </c>
      <c r="J131" s="140" t="n">
        <v>126</v>
      </c>
    </row>
    <row r="132" customFormat="false" ht="15" hidden="false" customHeight="false" outlineLevel="0" collapsed="false">
      <c r="A132" s="142" t="n">
        <v>1213</v>
      </c>
      <c r="B132" s="15" t="s">
        <v>1080</v>
      </c>
      <c r="C132" s="140" t="s">
        <v>451</v>
      </c>
      <c r="D132" s="143" t="n">
        <v>3.301995301</v>
      </c>
      <c r="E132" s="144" t="n">
        <v>15.81</v>
      </c>
      <c r="F132" s="145" t="n">
        <v>52.19</v>
      </c>
      <c r="G132" s="138" t="n">
        <f aca="false">F132/$F$193</f>
        <v>0.000159757523648797</v>
      </c>
      <c r="H132" s="139" t="n">
        <f aca="false">H131+G132</f>
        <v>0.997444093896895</v>
      </c>
      <c r="I132" s="140" t="s">
        <v>899</v>
      </c>
      <c r="J132" s="140" t="n">
        <v>127</v>
      </c>
    </row>
    <row r="133" customFormat="false" ht="30" hidden="false" customHeight="false" outlineLevel="0" collapsed="false">
      <c r="A133" s="142" t="n">
        <v>43463</v>
      </c>
      <c r="B133" s="15" t="s">
        <v>1081</v>
      </c>
      <c r="C133" s="140" t="s">
        <v>451</v>
      </c>
      <c r="D133" s="143" t="n">
        <v>580</v>
      </c>
      <c r="E133" s="144" t="n">
        <v>0.08</v>
      </c>
      <c r="F133" s="145" t="n">
        <v>46.4</v>
      </c>
      <c r="G133" s="138" t="n">
        <f aca="false">F133/$F$193</f>
        <v>0.000142033897246679</v>
      </c>
      <c r="H133" s="139" t="n">
        <f aca="false">H132+G133</f>
        <v>0.997586127794142</v>
      </c>
      <c r="I133" s="140" t="s">
        <v>899</v>
      </c>
      <c r="J133" s="140" t="n">
        <v>128</v>
      </c>
    </row>
    <row r="134" customFormat="false" ht="15" hidden="false" customHeight="false" outlineLevel="0" collapsed="false">
      <c r="A134" s="142" t="n">
        <v>7311</v>
      </c>
      <c r="B134" s="15" t="s">
        <v>621</v>
      </c>
      <c r="C134" s="140" t="s">
        <v>543</v>
      </c>
      <c r="D134" s="143" t="n">
        <v>1.677242</v>
      </c>
      <c r="E134" s="144" t="n">
        <v>25.53</v>
      </c>
      <c r="F134" s="145" t="n">
        <v>42.84</v>
      </c>
      <c r="G134" s="138" t="n">
        <f aca="false">F134/$F$193</f>
        <v>0.000131136468923442</v>
      </c>
      <c r="H134" s="139" t="n">
        <f aca="false">H133+G134</f>
        <v>0.997717264263065</v>
      </c>
      <c r="I134" s="140" t="s">
        <v>899</v>
      </c>
      <c r="J134" s="140" t="n">
        <v>129</v>
      </c>
    </row>
    <row r="135" customFormat="false" ht="30" hidden="false" customHeight="false" outlineLevel="0" collapsed="false">
      <c r="A135" s="142" t="s">
        <v>691</v>
      </c>
      <c r="B135" s="15" t="s">
        <v>692</v>
      </c>
      <c r="C135" s="140" t="s">
        <v>45</v>
      </c>
      <c r="D135" s="143" t="n">
        <v>10.5</v>
      </c>
      <c r="E135" s="144" t="n">
        <v>3.7</v>
      </c>
      <c r="F135" s="145" t="n">
        <v>38.85</v>
      </c>
      <c r="G135" s="138" t="n">
        <f aca="false">F135/$F$193</f>
        <v>0.000118922778190377</v>
      </c>
      <c r="H135" s="139" t="n">
        <f aca="false">H134+G135</f>
        <v>0.997836187041255</v>
      </c>
      <c r="I135" s="140" t="s">
        <v>899</v>
      </c>
      <c r="J135" s="140" t="n">
        <v>130</v>
      </c>
    </row>
    <row r="136" customFormat="false" ht="30" hidden="false" customHeight="false" outlineLevel="0" collapsed="false">
      <c r="A136" s="142" t="s">
        <v>693</v>
      </c>
      <c r="B136" s="15" t="s">
        <v>694</v>
      </c>
      <c r="C136" s="140" t="s">
        <v>22</v>
      </c>
      <c r="D136" s="143" t="n">
        <v>5</v>
      </c>
      <c r="E136" s="144" t="n">
        <v>7.4</v>
      </c>
      <c r="F136" s="145" t="n">
        <v>37</v>
      </c>
      <c r="G136" s="138" t="n">
        <f aca="false">F136/$F$193</f>
        <v>0.00011325978875274</v>
      </c>
      <c r="H136" s="139" t="n">
        <f aca="false">H135+G136</f>
        <v>0.997949446830008</v>
      </c>
      <c r="I136" s="140" t="s">
        <v>899</v>
      </c>
      <c r="J136" s="140" t="n">
        <v>131</v>
      </c>
    </row>
    <row r="137" customFormat="false" ht="15" hidden="false" customHeight="false" outlineLevel="0" collapsed="false">
      <c r="A137" s="142" t="n">
        <v>4209</v>
      </c>
      <c r="B137" s="15" t="s">
        <v>563</v>
      </c>
      <c r="C137" s="140" t="s">
        <v>22</v>
      </c>
      <c r="D137" s="143" t="n">
        <v>2</v>
      </c>
      <c r="E137" s="144" t="n">
        <v>18.07</v>
      </c>
      <c r="F137" s="145" t="n">
        <v>36.14</v>
      </c>
      <c r="G137" s="138" t="n">
        <f aca="false">F137/$F$193</f>
        <v>0.000110627263933081</v>
      </c>
      <c r="H137" s="139" t="n">
        <f aca="false">H136+G137</f>
        <v>0.998060074093941</v>
      </c>
      <c r="I137" s="140" t="s">
        <v>899</v>
      </c>
      <c r="J137" s="140" t="n">
        <v>132</v>
      </c>
    </row>
    <row r="138" customFormat="false" ht="30" hidden="false" customHeight="false" outlineLevel="0" collapsed="false">
      <c r="A138" s="142" t="n">
        <v>787</v>
      </c>
      <c r="B138" s="15" t="s">
        <v>553</v>
      </c>
      <c r="C138" s="140" t="s">
        <v>22</v>
      </c>
      <c r="D138" s="143" t="n">
        <v>1</v>
      </c>
      <c r="E138" s="144" t="n">
        <v>35.73</v>
      </c>
      <c r="F138" s="145" t="n">
        <v>35.73</v>
      </c>
      <c r="G138" s="138" t="n">
        <f aca="false">F138/$F$193</f>
        <v>0.000109372223030686</v>
      </c>
      <c r="H138" s="139" t="n">
        <f aca="false">H137+G138</f>
        <v>0.998169446316972</v>
      </c>
      <c r="I138" s="140" t="s">
        <v>899</v>
      </c>
      <c r="J138" s="140" t="n">
        <v>133</v>
      </c>
    </row>
    <row r="139" customFormat="false" ht="15" hidden="false" customHeight="false" outlineLevel="0" collapsed="false">
      <c r="A139" s="142" t="n">
        <v>10492</v>
      </c>
      <c r="B139" s="15" t="s">
        <v>767</v>
      </c>
      <c r="C139" s="140" t="s">
        <v>49</v>
      </c>
      <c r="D139" s="143" t="n">
        <v>0.2</v>
      </c>
      <c r="E139" s="144" t="n">
        <v>176.66</v>
      </c>
      <c r="F139" s="145" t="n">
        <v>35.33</v>
      </c>
      <c r="G139" s="138" t="n">
        <f aca="false">F139/$F$193</f>
        <v>0.000108147792882008</v>
      </c>
      <c r="H139" s="139" t="n">
        <f aca="false">H138+G139</f>
        <v>0.998277594109854</v>
      </c>
      <c r="I139" s="140" t="s">
        <v>899</v>
      </c>
      <c r="J139" s="140" t="n">
        <v>134</v>
      </c>
    </row>
    <row r="140" customFormat="false" ht="45" hidden="false" customHeight="false" outlineLevel="0" collapsed="false">
      <c r="A140" s="142" t="n">
        <v>7156</v>
      </c>
      <c r="B140" s="15" t="s">
        <v>597</v>
      </c>
      <c r="C140" s="140" t="s">
        <v>49</v>
      </c>
      <c r="D140" s="143" t="n">
        <v>1.144848</v>
      </c>
      <c r="E140" s="144" t="n">
        <v>30.51</v>
      </c>
      <c r="F140" s="145" t="n">
        <v>34.92</v>
      </c>
      <c r="G140" s="138" t="n">
        <f aca="false">F140/$F$193</f>
        <v>0.000106892751979613</v>
      </c>
      <c r="H140" s="139" t="n">
        <f aca="false">H139+G140</f>
        <v>0.998384486861834</v>
      </c>
      <c r="I140" s="140" t="s">
        <v>899</v>
      </c>
      <c r="J140" s="140" t="n">
        <v>135</v>
      </c>
    </row>
    <row r="141" customFormat="false" ht="30" hidden="false" customHeight="false" outlineLevel="0" collapsed="false">
      <c r="A141" s="142" t="s">
        <v>689</v>
      </c>
      <c r="B141" s="15" t="s">
        <v>690</v>
      </c>
      <c r="C141" s="140" t="s">
        <v>22</v>
      </c>
      <c r="D141" s="143" t="n">
        <v>5</v>
      </c>
      <c r="E141" s="144" t="n">
        <v>6.8</v>
      </c>
      <c r="F141" s="145" t="n">
        <v>34</v>
      </c>
      <c r="G141" s="138" t="n">
        <f aca="false">F141/$F$193</f>
        <v>0.000104076562637653</v>
      </c>
      <c r="H141" s="139" t="n">
        <f aca="false">H140+G141</f>
        <v>0.998488563424471</v>
      </c>
      <c r="I141" s="140" t="s">
        <v>899</v>
      </c>
      <c r="J141" s="140" t="n">
        <v>136</v>
      </c>
    </row>
    <row r="142" customFormat="false" ht="30" hidden="false" customHeight="false" outlineLevel="0" collapsed="false">
      <c r="A142" s="142" t="n">
        <v>764</v>
      </c>
      <c r="B142" s="15" t="s">
        <v>569</v>
      </c>
      <c r="C142" s="140" t="s">
        <v>22</v>
      </c>
      <c r="D142" s="143" t="n">
        <v>4</v>
      </c>
      <c r="E142" s="144" t="n">
        <v>8</v>
      </c>
      <c r="F142" s="145" t="n">
        <v>32</v>
      </c>
      <c r="G142" s="138" t="n">
        <f aca="false">F142/$F$193</f>
        <v>9.79544118942613E-005</v>
      </c>
      <c r="H142" s="139" t="n">
        <f aca="false">H141+G142</f>
        <v>0.998586517836366</v>
      </c>
      <c r="I142" s="140" t="s">
        <v>899</v>
      </c>
      <c r="J142" s="140" t="n">
        <v>137</v>
      </c>
    </row>
    <row r="143" customFormat="false" ht="15" hidden="false" customHeight="false" outlineLevel="0" collapsed="false">
      <c r="A143" s="142" t="n">
        <v>34653</v>
      </c>
      <c r="B143" s="15" t="s">
        <v>702</v>
      </c>
      <c r="C143" s="140" t="s">
        <v>22</v>
      </c>
      <c r="D143" s="143" t="n">
        <v>5</v>
      </c>
      <c r="E143" s="144" t="n">
        <v>6.17</v>
      </c>
      <c r="F143" s="145" t="n">
        <v>30.85</v>
      </c>
      <c r="G143" s="138" t="n">
        <f aca="false">F143/$F$193</f>
        <v>9.44341752168113E-005</v>
      </c>
      <c r="H143" s="139" t="n">
        <f aca="false">H142+G143</f>
        <v>0.998680952011582</v>
      </c>
      <c r="I143" s="140" t="s">
        <v>899</v>
      </c>
      <c r="J143" s="140" t="n">
        <v>138</v>
      </c>
    </row>
    <row r="144" customFormat="false" ht="30" hidden="false" customHeight="false" outlineLevel="0" collapsed="false">
      <c r="A144" s="142" t="n">
        <v>39143</v>
      </c>
      <c r="B144" s="15" t="s">
        <v>577</v>
      </c>
      <c r="C144" s="140" t="s">
        <v>22</v>
      </c>
      <c r="D144" s="143" t="n">
        <v>10</v>
      </c>
      <c r="E144" s="144" t="n">
        <v>2.56</v>
      </c>
      <c r="F144" s="145" t="n">
        <v>25.6</v>
      </c>
      <c r="G144" s="138" t="n">
        <f aca="false">F144/$F$193</f>
        <v>7.83635295154091E-005</v>
      </c>
      <c r="H144" s="139" t="n">
        <f aca="false">H143+G144</f>
        <v>0.998759315541098</v>
      </c>
      <c r="I144" s="140" t="s">
        <v>899</v>
      </c>
      <c r="J144" s="140" t="n">
        <v>139</v>
      </c>
    </row>
    <row r="145" customFormat="false" ht="30" hidden="false" customHeight="false" outlineLevel="0" collapsed="false">
      <c r="A145" s="142" t="n">
        <v>3472</v>
      </c>
      <c r="B145" s="15" t="s">
        <v>547</v>
      </c>
      <c r="C145" s="140" t="s">
        <v>22</v>
      </c>
      <c r="D145" s="143" t="n">
        <v>2</v>
      </c>
      <c r="E145" s="144" t="n">
        <v>12.45</v>
      </c>
      <c r="F145" s="145" t="n">
        <v>24.9</v>
      </c>
      <c r="G145" s="138" t="n">
        <f aca="false">F145/$F$193</f>
        <v>7.62207767552221E-005</v>
      </c>
      <c r="H145" s="139" t="n">
        <f aca="false">H144+G145</f>
        <v>0.998835536317853</v>
      </c>
      <c r="I145" s="140" t="s">
        <v>899</v>
      </c>
      <c r="J145" s="140" t="n">
        <v>140</v>
      </c>
    </row>
    <row r="146" customFormat="false" ht="15" hidden="false" customHeight="false" outlineLevel="0" collapsed="false">
      <c r="A146" s="142" t="n">
        <v>2674</v>
      </c>
      <c r="B146" s="15" t="s">
        <v>627</v>
      </c>
      <c r="C146" s="140" t="s">
        <v>45</v>
      </c>
      <c r="D146" s="143" t="n">
        <v>9.153</v>
      </c>
      <c r="E146" s="144" t="n">
        <v>2.71</v>
      </c>
      <c r="F146" s="145" t="n">
        <v>24.84</v>
      </c>
      <c r="G146" s="138" t="n">
        <f aca="false">F146/$F$193</f>
        <v>7.60371122329204E-005</v>
      </c>
      <c r="H146" s="139" t="n">
        <f aca="false">H145+G146</f>
        <v>0.998911573430086</v>
      </c>
      <c r="I146" s="140" t="s">
        <v>899</v>
      </c>
      <c r="J146" s="140" t="n">
        <v>141</v>
      </c>
    </row>
    <row r="147" customFormat="false" ht="30" hidden="false" customHeight="false" outlineLevel="0" collapsed="false">
      <c r="A147" s="142" t="s">
        <v>1082</v>
      </c>
      <c r="B147" s="15" t="s">
        <v>465</v>
      </c>
      <c r="C147" s="140" t="s">
        <v>22</v>
      </c>
      <c r="D147" s="143" t="n">
        <v>9</v>
      </c>
      <c r="E147" s="144" t="n">
        <v>2.7</v>
      </c>
      <c r="F147" s="145" t="n">
        <v>24.3</v>
      </c>
      <c r="G147" s="138" t="n">
        <f aca="false">F147/$F$193</f>
        <v>7.43841315322047E-005</v>
      </c>
      <c r="H147" s="139" t="n">
        <f aca="false">H146+G147</f>
        <v>0.998985957561618</v>
      </c>
      <c r="I147" s="140" t="s">
        <v>899</v>
      </c>
      <c r="J147" s="140" t="n">
        <v>142</v>
      </c>
    </row>
    <row r="148" customFormat="false" ht="30" hidden="false" customHeight="false" outlineLevel="0" collapsed="false">
      <c r="A148" s="142" t="n">
        <v>37594</v>
      </c>
      <c r="B148" s="15" t="s">
        <v>587</v>
      </c>
      <c r="C148" s="140" t="s">
        <v>22</v>
      </c>
      <c r="D148" s="143" t="n">
        <v>8.01</v>
      </c>
      <c r="E148" s="144" t="n">
        <v>2.66</v>
      </c>
      <c r="F148" s="145" t="n">
        <v>21.31</v>
      </c>
      <c r="G148" s="138" t="n">
        <f aca="false">F148/$F$193</f>
        <v>6.52315161708347E-005</v>
      </c>
      <c r="H148" s="139" t="n">
        <f aca="false">H147+G148</f>
        <v>0.999051189077789</v>
      </c>
      <c r="I148" s="140" t="s">
        <v>899</v>
      </c>
      <c r="J148" s="140" t="n">
        <v>143</v>
      </c>
    </row>
    <row r="149" customFormat="false" ht="45" hidden="false" customHeight="false" outlineLevel="0" collapsed="false">
      <c r="A149" s="142" t="n">
        <v>4350</v>
      </c>
      <c r="B149" s="15" t="s">
        <v>711</v>
      </c>
      <c r="C149" s="140" t="s">
        <v>22</v>
      </c>
      <c r="D149" s="143" t="n">
        <v>72</v>
      </c>
      <c r="E149" s="144" t="n">
        <v>0.29</v>
      </c>
      <c r="F149" s="145" t="n">
        <v>20.88</v>
      </c>
      <c r="G149" s="138" t="n">
        <f aca="false">F149/$F$193</f>
        <v>6.39152537610055E-005</v>
      </c>
      <c r="H149" s="139" t="n">
        <f aca="false">H148+G149</f>
        <v>0.99911510433155</v>
      </c>
      <c r="I149" s="140" t="s">
        <v>899</v>
      </c>
      <c r="J149" s="140" t="n">
        <v>144</v>
      </c>
    </row>
    <row r="150" customFormat="false" ht="15" hidden="false" customHeight="false" outlineLevel="0" collapsed="false">
      <c r="A150" s="142" t="n">
        <v>2705</v>
      </c>
      <c r="B150" s="15" t="s">
        <v>1083</v>
      </c>
      <c r="C150" s="140" t="s">
        <v>1084</v>
      </c>
      <c r="D150" s="143" t="n">
        <v>27.808794375</v>
      </c>
      <c r="E150" s="144" t="n">
        <v>0.74</v>
      </c>
      <c r="F150" s="145" t="n">
        <v>20.58</v>
      </c>
      <c r="G150" s="138" t="n">
        <f aca="false">F150/$F$193</f>
        <v>6.29969311494968E-005</v>
      </c>
      <c r="H150" s="139" t="n">
        <f aca="false">H149+G150</f>
        <v>0.9991781012627</v>
      </c>
      <c r="I150" s="140" t="s">
        <v>899</v>
      </c>
      <c r="J150" s="140" t="n">
        <v>145</v>
      </c>
    </row>
    <row r="151" customFormat="false" ht="15" hidden="false" customHeight="false" outlineLevel="0" collapsed="false">
      <c r="A151" s="142" t="n">
        <v>4257</v>
      </c>
      <c r="B151" s="15" t="s">
        <v>1085</v>
      </c>
      <c r="C151" s="140" t="s">
        <v>451</v>
      </c>
      <c r="D151" s="143" t="n">
        <v>1.8876989</v>
      </c>
      <c r="E151" s="144" t="n">
        <v>10.46</v>
      </c>
      <c r="F151" s="145" t="n">
        <v>19.74</v>
      </c>
      <c r="G151" s="138" t="n">
        <f aca="false">F151/$F$193</f>
        <v>6.04256278372724E-005</v>
      </c>
      <c r="H151" s="139" t="n">
        <f aca="false">H150+G151</f>
        <v>0.999238526890537</v>
      </c>
      <c r="I151" s="140" t="s">
        <v>899</v>
      </c>
      <c r="J151" s="140" t="n">
        <v>146</v>
      </c>
    </row>
    <row r="152" customFormat="false" ht="30" hidden="false" customHeight="false" outlineLevel="0" collapsed="false">
      <c r="A152" s="142" t="n">
        <v>7334</v>
      </c>
      <c r="B152" s="15" t="s">
        <v>605</v>
      </c>
      <c r="C152" s="140" t="s">
        <v>543</v>
      </c>
      <c r="D152" s="143" t="n">
        <v>1.87485</v>
      </c>
      <c r="E152" s="144" t="n">
        <v>10.53</v>
      </c>
      <c r="F152" s="145" t="n">
        <v>19.74</v>
      </c>
      <c r="G152" s="138" t="n">
        <f aca="false">F152/$F$193</f>
        <v>6.04256278372724E-005</v>
      </c>
      <c r="H152" s="139" t="n">
        <f aca="false">H151+G152</f>
        <v>0.999298952518374</v>
      </c>
      <c r="I152" s="140" t="s">
        <v>899</v>
      </c>
      <c r="J152" s="140" t="n">
        <v>147</v>
      </c>
    </row>
    <row r="153" customFormat="false" ht="30" hidden="false" customHeight="false" outlineLevel="0" collapsed="false">
      <c r="A153" s="142" t="n">
        <v>43493</v>
      </c>
      <c r="B153" s="15" t="s">
        <v>1086</v>
      </c>
      <c r="C153" s="140" t="s">
        <v>451</v>
      </c>
      <c r="D153" s="143" t="n">
        <v>36</v>
      </c>
      <c r="E153" s="144" t="n">
        <v>0.52</v>
      </c>
      <c r="F153" s="145" t="n">
        <v>18.72</v>
      </c>
      <c r="G153" s="138" t="n">
        <f aca="false">F153/$F$193</f>
        <v>5.73033309581429E-005</v>
      </c>
      <c r="H153" s="139" t="n">
        <f aca="false">H152+G153</f>
        <v>0.999356255849332</v>
      </c>
      <c r="I153" s="140" t="s">
        <v>899</v>
      </c>
      <c r="J153" s="140" t="n">
        <v>148</v>
      </c>
    </row>
    <row r="154" customFormat="false" ht="15" hidden="false" customHeight="false" outlineLevel="0" collapsed="false">
      <c r="A154" s="142" t="n">
        <v>3148</v>
      </c>
      <c r="B154" s="15" t="s">
        <v>520</v>
      </c>
      <c r="C154" s="140" t="s">
        <v>22</v>
      </c>
      <c r="D154" s="143" t="n">
        <v>1.9125</v>
      </c>
      <c r="E154" s="144" t="n">
        <v>9.22</v>
      </c>
      <c r="F154" s="145" t="n">
        <v>17.77</v>
      </c>
      <c r="G154" s="138" t="n">
        <f aca="false">F154/$F$193</f>
        <v>5.4395309355032E-005</v>
      </c>
      <c r="H154" s="139" t="n">
        <f aca="false">H153+G154</f>
        <v>0.999410651158687</v>
      </c>
      <c r="I154" s="140" t="s">
        <v>899</v>
      </c>
      <c r="J154" s="140" t="n">
        <v>149</v>
      </c>
    </row>
    <row r="155" customFormat="false" ht="30" hidden="false" customHeight="false" outlineLevel="0" collapsed="false">
      <c r="A155" s="142" t="s">
        <v>703</v>
      </c>
      <c r="B155" s="15" t="s">
        <v>704</v>
      </c>
      <c r="C155" s="140" t="s">
        <v>22</v>
      </c>
      <c r="D155" s="143" t="n">
        <v>342</v>
      </c>
      <c r="E155" s="144" t="n">
        <v>0.05</v>
      </c>
      <c r="F155" s="145" t="n">
        <v>17.1</v>
      </c>
      <c r="G155" s="138" t="n">
        <f aca="false">F155/$F$193</f>
        <v>5.23443888559959E-005</v>
      </c>
      <c r="H155" s="139" t="n">
        <f aca="false">H154+G155</f>
        <v>0.999462995547543</v>
      </c>
      <c r="I155" s="140" t="s">
        <v>899</v>
      </c>
      <c r="J155" s="140" t="n">
        <v>150</v>
      </c>
    </row>
    <row r="156" customFormat="false" ht="45" hidden="false" customHeight="false" outlineLevel="0" collapsed="false">
      <c r="A156" s="142" t="n">
        <v>41991</v>
      </c>
      <c r="B156" s="15" t="s">
        <v>1087</v>
      </c>
      <c r="C156" s="140" t="s">
        <v>22</v>
      </c>
      <c r="D156" s="143" t="n">
        <v>0.005996269</v>
      </c>
      <c r="E156" s="144" t="n">
        <v>2736.62</v>
      </c>
      <c r="F156" s="145" t="n">
        <v>16.6</v>
      </c>
      <c r="G156" s="138" t="n">
        <f aca="false">F156/$F$193</f>
        <v>5.08138511701481E-005</v>
      </c>
      <c r="H156" s="139" t="n">
        <f aca="false">H155+G156</f>
        <v>0.999513809398713</v>
      </c>
      <c r="I156" s="140" t="s">
        <v>899</v>
      </c>
      <c r="J156" s="140" t="n">
        <v>151</v>
      </c>
    </row>
    <row r="157" customFormat="false" ht="30" hidden="false" customHeight="false" outlineLevel="0" collapsed="false">
      <c r="A157" s="142" t="n">
        <v>4417</v>
      </c>
      <c r="B157" s="15" t="s">
        <v>467</v>
      </c>
      <c r="C157" s="140" t="s">
        <v>45</v>
      </c>
      <c r="D157" s="143" t="n">
        <v>3</v>
      </c>
      <c r="E157" s="144" t="n">
        <v>5.08</v>
      </c>
      <c r="F157" s="145" t="n">
        <v>15.24</v>
      </c>
      <c r="G157" s="138" t="n">
        <f aca="false">F157/$F$193</f>
        <v>4.6650788664642E-005</v>
      </c>
      <c r="H157" s="139" t="n">
        <f aca="false">H156+G157</f>
        <v>0.999560460187378</v>
      </c>
      <c r="I157" s="140" t="s">
        <v>899</v>
      </c>
      <c r="J157" s="140" t="n">
        <v>152</v>
      </c>
    </row>
    <row r="158" customFormat="false" ht="15" hidden="false" customHeight="false" outlineLevel="0" collapsed="false">
      <c r="A158" s="142" t="n">
        <v>7307</v>
      </c>
      <c r="B158" s="15" t="s">
        <v>542</v>
      </c>
      <c r="C158" s="140" t="s">
        <v>543</v>
      </c>
      <c r="D158" s="143" t="n">
        <v>0.377</v>
      </c>
      <c r="E158" s="144" t="n">
        <v>26.66</v>
      </c>
      <c r="F158" s="145" t="n">
        <v>10.13</v>
      </c>
      <c r="G158" s="138" t="n">
        <f aca="false">F158/$F$193</f>
        <v>3.10086935152771E-005</v>
      </c>
      <c r="H158" s="139" t="n">
        <f aca="false">H157+G158</f>
        <v>0.999591468880893</v>
      </c>
      <c r="I158" s="140" t="s">
        <v>899</v>
      </c>
      <c r="J158" s="140" t="n">
        <v>153</v>
      </c>
    </row>
    <row r="159" customFormat="false" ht="15" hidden="false" customHeight="false" outlineLevel="0" collapsed="false">
      <c r="A159" s="142" t="n">
        <v>12815</v>
      </c>
      <c r="B159" s="15" t="s">
        <v>763</v>
      </c>
      <c r="C159" s="140" t="s">
        <v>22</v>
      </c>
      <c r="D159" s="143" t="n">
        <v>1.54</v>
      </c>
      <c r="E159" s="144" t="n">
        <v>6.6</v>
      </c>
      <c r="F159" s="145" t="n">
        <v>10.01</v>
      </c>
      <c r="G159" s="138" t="n">
        <f aca="false">F159/$F$193</f>
        <v>3.06413644706736E-005</v>
      </c>
      <c r="H159" s="139" t="n">
        <f aca="false">H158+G159</f>
        <v>0.999622110245364</v>
      </c>
      <c r="I159" s="140" t="s">
        <v>899</v>
      </c>
      <c r="J159" s="140" t="n">
        <v>154</v>
      </c>
    </row>
    <row r="160" customFormat="false" ht="30" hidden="false" customHeight="false" outlineLevel="0" collapsed="false">
      <c r="A160" s="142" t="n">
        <v>4721</v>
      </c>
      <c r="B160" s="15" t="s">
        <v>1088</v>
      </c>
      <c r="C160" s="140" t="s">
        <v>93</v>
      </c>
      <c r="D160" s="143" t="n">
        <v>0.10445667</v>
      </c>
      <c r="E160" s="144" t="n">
        <v>94.5</v>
      </c>
      <c r="F160" s="145" t="n">
        <v>9.87</v>
      </c>
      <c r="G160" s="138" t="n">
        <f aca="false">F160/$F$193</f>
        <v>3.02128139186362E-005</v>
      </c>
      <c r="H160" s="139" t="n">
        <f aca="false">H159+G160</f>
        <v>0.999652323059282</v>
      </c>
      <c r="I160" s="140" t="s">
        <v>899</v>
      </c>
      <c r="J160" s="140" t="n">
        <v>155</v>
      </c>
    </row>
    <row r="161" customFormat="false" ht="15" hidden="false" customHeight="false" outlineLevel="0" collapsed="false">
      <c r="A161" s="142" t="n">
        <v>4179</v>
      </c>
      <c r="B161" s="15" t="s">
        <v>565</v>
      </c>
      <c r="C161" s="140" t="s">
        <v>22</v>
      </c>
      <c r="D161" s="143" t="n">
        <v>1</v>
      </c>
      <c r="E161" s="144" t="n">
        <v>9.24</v>
      </c>
      <c r="F161" s="145" t="n">
        <v>9.24</v>
      </c>
      <c r="G161" s="138" t="n">
        <f aca="false">F161/$F$193</f>
        <v>2.8284336434468E-005</v>
      </c>
      <c r="H161" s="139" t="n">
        <f aca="false">H160+G161</f>
        <v>0.999680607395717</v>
      </c>
      <c r="I161" s="140" t="s">
        <v>899</v>
      </c>
      <c r="J161" s="140" t="n">
        <v>156</v>
      </c>
    </row>
    <row r="162" customFormat="false" ht="15" hidden="false" customHeight="false" outlineLevel="0" collapsed="false">
      <c r="A162" s="142" t="n">
        <v>4791</v>
      </c>
      <c r="B162" s="15" t="s">
        <v>609</v>
      </c>
      <c r="C162" s="140" t="s">
        <v>474</v>
      </c>
      <c r="D162" s="143" t="n">
        <v>0.3774</v>
      </c>
      <c r="E162" s="144" t="n">
        <v>24.12</v>
      </c>
      <c r="F162" s="145" t="n">
        <v>9.1</v>
      </c>
      <c r="G162" s="138" t="n">
        <f aca="false">F162/$F$193</f>
        <v>2.78557858824306E-005</v>
      </c>
      <c r="H162" s="139" t="n">
        <f aca="false">H161+G162</f>
        <v>0.999708463181599</v>
      </c>
      <c r="I162" s="140" t="s">
        <v>899</v>
      </c>
      <c r="J162" s="140" t="n">
        <v>157</v>
      </c>
    </row>
    <row r="163" customFormat="false" ht="15" hidden="false" customHeight="false" outlineLevel="0" collapsed="false">
      <c r="A163" s="142" t="n">
        <v>11002</v>
      </c>
      <c r="B163" s="15" t="s">
        <v>654</v>
      </c>
      <c r="C163" s="140" t="s">
        <v>474</v>
      </c>
      <c r="D163" s="143" t="n">
        <v>0.273</v>
      </c>
      <c r="E163" s="144" t="n">
        <v>30.97</v>
      </c>
      <c r="F163" s="145" t="n">
        <v>8.47</v>
      </c>
      <c r="G163" s="138" t="n">
        <f aca="false">F163/$F$193</f>
        <v>2.59273083982623E-005</v>
      </c>
      <c r="H163" s="139" t="n">
        <f aca="false">H162+G163</f>
        <v>0.999734390489997</v>
      </c>
      <c r="I163" s="140" t="s">
        <v>899</v>
      </c>
      <c r="J163" s="140" t="n">
        <v>158</v>
      </c>
    </row>
    <row r="164" customFormat="false" ht="15" hidden="false" customHeight="false" outlineLevel="0" collapsed="false">
      <c r="A164" s="142" t="n">
        <v>5075</v>
      </c>
      <c r="B164" s="15" t="s">
        <v>473</v>
      </c>
      <c r="C164" s="140" t="s">
        <v>474</v>
      </c>
      <c r="D164" s="143" t="n">
        <v>0.33</v>
      </c>
      <c r="E164" s="144" t="n">
        <v>22.72</v>
      </c>
      <c r="F164" s="145" t="n">
        <v>7.5</v>
      </c>
      <c r="G164" s="138" t="n">
        <f aca="false">F164/$F$193</f>
        <v>2.29580652877175E-005</v>
      </c>
      <c r="H164" s="139" t="n">
        <f aca="false">H163+G164</f>
        <v>0.999757348555285</v>
      </c>
      <c r="I164" s="140" t="s">
        <v>899</v>
      </c>
      <c r="J164" s="140" t="n">
        <v>159</v>
      </c>
    </row>
    <row r="165" customFormat="false" ht="30" hidden="false" customHeight="false" outlineLevel="0" collapsed="false">
      <c r="A165" s="142" t="n">
        <v>39141</v>
      </c>
      <c r="B165" s="15" t="s">
        <v>580</v>
      </c>
      <c r="C165" s="140" t="s">
        <v>22</v>
      </c>
      <c r="D165" s="143" t="n">
        <v>6</v>
      </c>
      <c r="E165" s="144" t="n">
        <v>1.24</v>
      </c>
      <c r="F165" s="145" t="n">
        <v>7.44</v>
      </c>
      <c r="G165" s="138" t="n">
        <f aca="false">F165/$F$193</f>
        <v>2.27744007654158E-005</v>
      </c>
      <c r="H165" s="139" t="n">
        <f aca="false">H164+G165</f>
        <v>0.999780122956051</v>
      </c>
      <c r="I165" s="140" t="s">
        <v>899</v>
      </c>
      <c r="J165" s="140" t="n">
        <v>160</v>
      </c>
    </row>
    <row r="166" customFormat="false" ht="30" hidden="false" customHeight="false" outlineLevel="0" collapsed="false">
      <c r="A166" s="142" t="n">
        <v>20111</v>
      </c>
      <c r="B166" s="15" t="s">
        <v>698</v>
      </c>
      <c r="C166" s="140" t="s">
        <v>22</v>
      </c>
      <c r="D166" s="143" t="n">
        <v>0.75</v>
      </c>
      <c r="E166" s="144" t="n">
        <v>9.25</v>
      </c>
      <c r="F166" s="145" t="n">
        <v>6.95</v>
      </c>
      <c r="G166" s="138" t="n">
        <f aca="false">F166/$F$193</f>
        <v>2.12744738332849E-005</v>
      </c>
      <c r="H166" s="139" t="n">
        <f aca="false">H165+G166</f>
        <v>0.999801397429884</v>
      </c>
      <c r="I166" s="140" t="s">
        <v>899</v>
      </c>
      <c r="J166" s="140" t="n">
        <v>161</v>
      </c>
    </row>
    <row r="167" customFormat="false" ht="30" hidden="false" customHeight="false" outlineLevel="0" collapsed="false">
      <c r="A167" s="142" t="n">
        <v>43492</v>
      </c>
      <c r="B167" s="15" t="s">
        <v>1089</v>
      </c>
      <c r="C167" s="140" t="s">
        <v>451</v>
      </c>
      <c r="D167" s="143" t="n">
        <v>5.25</v>
      </c>
      <c r="E167" s="144" t="n">
        <v>1.3</v>
      </c>
      <c r="F167" s="145" t="n">
        <v>6.83</v>
      </c>
      <c r="G167" s="138" t="n">
        <f aca="false">F167/$F$193</f>
        <v>2.09071447886814E-005</v>
      </c>
      <c r="H167" s="139" t="n">
        <f aca="false">H166+G167</f>
        <v>0.999822304574673</v>
      </c>
      <c r="I167" s="140" t="s">
        <v>899</v>
      </c>
      <c r="J167" s="140" t="n">
        <v>162</v>
      </c>
    </row>
    <row r="168" customFormat="false" ht="15" hidden="false" customHeight="false" outlineLevel="0" collapsed="false">
      <c r="A168" s="142" t="n">
        <v>1891</v>
      </c>
      <c r="B168" s="15" t="s">
        <v>633</v>
      </c>
      <c r="C168" s="140" t="s">
        <v>22</v>
      </c>
      <c r="D168" s="143" t="n">
        <v>6</v>
      </c>
      <c r="E168" s="144" t="n">
        <v>0.85</v>
      </c>
      <c r="F168" s="145" t="n">
        <v>5.1</v>
      </c>
      <c r="G168" s="138" t="n">
        <f aca="false">F168/$F$193</f>
        <v>1.56114843956479E-005</v>
      </c>
      <c r="H168" s="139" t="n">
        <f aca="false">H167+G168</f>
        <v>0.999837916059068</v>
      </c>
      <c r="I168" s="140" t="s">
        <v>899</v>
      </c>
      <c r="J168" s="140" t="n">
        <v>163</v>
      </c>
    </row>
    <row r="169" customFormat="false" ht="30" hidden="false" customHeight="false" outlineLevel="0" collapsed="false">
      <c r="A169" s="142" t="n">
        <v>43464</v>
      </c>
      <c r="B169" s="15" t="s">
        <v>1090</v>
      </c>
      <c r="C169" s="140" t="s">
        <v>451</v>
      </c>
      <c r="D169" s="143" t="n">
        <v>495.832406</v>
      </c>
      <c r="E169" s="144" t="n">
        <v>0.01</v>
      </c>
      <c r="F169" s="145" t="n">
        <v>4.96</v>
      </c>
      <c r="G169" s="138" t="n">
        <f aca="false">F169/$F$193</f>
        <v>1.51829338436105E-005</v>
      </c>
      <c r="H169" s="139" t="n">
        <f aca="false">H168+G169</f>
        <v>0.999853098992912</v>
      </c>
      <c r="I169" s="140" t="s">
        <v>899</v>
      </c>
      <c r="J169" s="140" t="n">
        <v>164</v>
      </c>
    </row>
    <row r="170" customFormat="false" ht="30" hidden="false" customHeight="false" outlineLevel="0" collapsed="false">
      <c r="A170" s="142" t="n">
        <v>43468</v>
      </c>
      <c r="B170" s="15" t="s">
        <v>1091</v>
      </c>
      <c r="C170" s="140" t="s">
        <v>451</v>
      </c>
      <c r="D170" s="143" t="n">
        <v>5.25</v>
      </c>
      <c r="E170" s="144" t="n">
        <v>0.89</v>
      </c>
      <c r="F170" s="145" t="n">
        <v>4.67</v>
      </c>
      <c r="G170" s="138" t="n">
        <f aca="false">F170/$F$193</f>
        <v>1.42952219858188E-005</v>
      </c>
      <c r="H170" s="139" t="n">
        <f aca="false">H169+G170</f>
        <v>0.999867394214898</v>
      </c>
      <c r="I170" s="140" t="s">
        <v>899</v>
      </c>
      <c r="J170" s="140" t="n">
        <v>165</v>
      </c>
    </row>
    <row r="171" customFormat="false" ht="30" hidden="false" customHeight="false" outlineLevel="0" collapsed="false">
      <c r="A171" s="142" t="s">
        <v>1092</v>
      </c>
      <c r="B171" s="15" t="s">
        <v>370</v>
      </c>
      <c r="C171" s="140" t="s">
        <v>22</v>
      </c>
      <c r="D171" s="143" t="n">
        <v>0.14</v>
      </c>
      <c r="E171" s="144" t="n">
        <v>27.9</v>
      </c>
      <c r="F171" s="145" t="n">
        <v>3.92</v>
      </c>
      <c r="G171" s="138" t="n">
        <f aca="false">F171/$F$193</f>
        <v>1.1999415457047E-005</v>
      </c>
      <c r="H171" s="139" t="n">
        <f aca="false">H170+G171</f>
        <v>0.999879393630355</v>
      </c>
      <c r="I171" s="140" t="s">
        <v>899</v>
      </c>
      <c r="J171" s="140" t="n">
        <v>166</v>
      </c>
    </row>
    <row r="172" customFormat="false" ht="30" hidden="false" customHeight="false" outlineLevel="0" collapsed="false">
      <c r="A172" s="142" t="n">
        <v>41898</v>
      </c>
      <c r="B172" s="15" t="s">
        <v>1093</v>
      </c>
      <c r="C172" s="140" t="s">
        <v>22</v>
      </c>
      <c r="D172" s="143" t="n">
        <v>0.000181353</v>
      </c>
      <c r="E172" s="144" t="n">
        <v>21622.37</v>
      </c>
      <c r="F172" s="145" t="n">
        <v>3.91</v>
      </c>
      <c r="G172" s="138" t="n">
        <f aca="false">F172/$F$193</f>
        <v>1.19688047033301E-005</v>
      </c>
      <c r="H172" s="139" t="n">
        <f aca="false">H171+G172</f>
        <v>0.999891362435058</v>
      </c>
      <c r="I172" s="140" t="s">
        <v>899</v>
      </c>
      <c r="J172" s="140" t="n">
        <v>167</v>
      </c>
    </row>
    <row r="173" customFormat="false" ht="15" hidden="false" customHeight="false" outlineLevel="0" collapsed="false">
      <c r="A173" s="142" t="n">
        <v>37666</v>
      </c>
      <c r="B173" s="15" t="s">
        <v>1094</v>
      </c>
      <c r="C173" s="140" t="s">
        <v>451</v>
      </c>
      <c r="D173" s="143" t="n">
        <v>0.320934961</v>
      </c>
      <c r="E173" s="144" t="n">
        <v>11.33</v>
      </c>
      <c r="F173" s="145" t="n">
        <v>3.64</v>
      </c>
      <c r="G173" s="138" t="n">
        <f aca="false">F173/$F$193</f>
        <v>1.11423143529722E-005</v>
      </c>
      <c r="H173" s="139" t="n">
        <f aca="false">H172+G173</f>
        <v>0.999902504749411</v>
      </c>
      <c r="I173" s="140" t="s">
        <v>899</v>
      </c>
      <c r="J173" s="140" t="n">
        <v>168</v>
      </c>
    </row>
    <row r="174" customFormat="false" ht="15" hidden="false" customHeight="false" outlineLevel="0" collapsed="false">
      <c r="A174" s="142" t="n">
        <v>10498</v>
      </c>
      <c r="B174" s="15" t="s">
        <v>769</v>
      </c>
      <c r="C174" s="140" t="s">
        <v>474</v>
      </c>
      <c r="D174" s="143" t="n">
        <v>0.32</v>
      </c>
      <c r="E174" s="144" t="n">
        <v>11.23</v>
      </c>
      <c r="F174" s="145" t="n">
        <v>3.59</v>
      </c>
      <c r="G174" s="138" t="n">
        <f aca="false">F174/$F$193</f>
        <v>1.09892605843874E-005</v>
      </c>
      <c r="H174" s="139" t="n">
        <f aca="false">H173+G174</f>
        <v>0.999913494009995</v>
      </c>
      <c r="I174" s="140" t="s">
        <v>899</v>
      </c>
      <c r="J174" s="140" t="n">
        <v>169</v>
      </c>
    </row>
    <row r="175" customFormat="false" ht="30" hidden="false" customHeight="false" outlineLevel="0" collapsed="false">
      <c r="A175" s="142" t="n">
        <v>43483</v>
      </c>
      <c r="B175" s="15" t="s">
        <v>1095</v>
      </c>
      <c r="C175" s="140" t="s">
        <v>451</v>
      </c>
      <c r="D175" s="143" t="n">
        <v>3.276114</v>
      </c>
      <c r="E175" s="144" t="n">
        <v>1.05</v>
      </c>
      <c r="F175" s="145" t="n">
        <v>3.44</v>
      </c>
      <c r="G175" s="138" t="n">
        <f aca="false">F175/$F$193</f>
        <v>1.05300992786331E-005</v>
      </c>
      <c r="H175" s="139" t="n">
        <f aca="false">H174+G175</f>
        <v>0.999924024109274</v>
      </c>
      <c r="I175" s="140" t="s">
        <v>899</v>
      </c>
      <c r="J175" s="140" t="n">
        <v>170</v>
      </c>
    </row>
    <row r="176" customFormat="false" ht="30" hidden="false" customHeight="false" outlineLevel="0" collapsed="false">
      <c r="A176" s="142" t="n">
        <v>34548</v>
      </c>
      <c r="B176" s="15" t="s">
        <v>582</v>
      </c>
      <c r="C176" s="140" t="s">
        <v>45</v>
      </c>
      <c r="D176" s="143" t="n">
        <v>0.471</v>
      </c>
      <c r="E176" s="144" t="n">
        <v>7</v>
      </c>
      <c r="F176" s="145" t="n">
        <v>3.3</v>
      </c>
      <c r="G176" s="138" t="n">
        <f aca="false">F176/$F$193</f>
        <v>1.01015487265957E-005</v>
      </c>
      <c r="H176" s="139" t="n">
        <f aca="false">H175+G176</f>
        <v>0.999934125658001</v>
      </c>
      <c r="I176" s="140" t="s">
        <v>899</v>
      </c>
      <c r="J176" s="140" t="n">
        <v>171</v>
      </c>
    </row>
    <row r="177" customFormat="false" ht="30" hidden="false" customHeight="false" outlineLevel="0" collapsed="false">
      <c r="A177" s="142" t="n">
        <v>43462</v>
      </c>
      <c r="B177" s="15" t="s">
        <v>1096</v>
      </c>
      <c r="C177" s="140" t="s">
        <v>451</v>
      </c>
      <c r="D177" s="143" t="n">
        <v>276</v>
      </c>
      <c r="E177" s="144" t="n">
        <v>0.01</v>
      </c>
      <c r="F177" s="145" t="n">
        <v>2.76</v>
      </c>
      <c r="G177" s="138" t="n">
        <f aca="false">F177/$F$193</f>
        <v>8.44856802588004E-006</v>
      </c>
      <c r="H177" s="139" t="n">
        <f aca="false">H176+G177</f>
        <v>0.999942574226026</v>
      </c>
      <c r="I177" s="140" t="s">
        <v>899</v>
      </c>
      <c r="J177" s="140" t="n">
        <v>172</v>
      </c>
    </row>
    <row r="178" customFormat="false" ht="45" hidden="false" customHeight="false" outlineLevel="0" collapsed="false">
      <c r="A178" s="142" t="n">
        <v>1570</v>
      </c>
      <c r="B178" s="15" t="s">
        <v>700</v>
      </c>
      <c r="C178" s="140" t="s">
        <v>22</v>
      </c>
      <c r="D178" s="143" t="n">
        <v>5</v>
      </c>
      <c r="E178" s="144" t="n">
        <v>0.54</v>
      </c>
      <c r="F178" s="145" t="n">
        <v>2.7</v>
      </c>
      <c r="G178" s="138" t="n">
        <f aca="false">F178/$F$193</f>
        <v>8.2649035035783E-006</v>
      </c>
      <c r="H178" s="139" t="n">
        <f aca="false">H177+G178</f>
        <v>0.99995083912953</v>
      </c>
      <c r="I178" s="140" t="s">
        <v>899</v>
      </c>
      <c r="J178" s="140" t="n">
        <v>173</v>
      </c>
    </row>
    <row r="179" customFormat="false" ht="30" hidden="false" customHeight="false" outlineLevel="0" collapsed="false">
      <c r="A179" s="142" t="n">
        <v>6189</v>
      </c>
      <c r="B179" s="15" t="s">
        <v>595</v>
      </c>
      <c r="C179" s="140" t="s">
        <v>45</v>
      </c>
      <c r="D179" s="143" t="n">
        <v>0.1275</v>
      </c>
      <c r="E179" s="144" t="n">
        <v>19.28</v>
      </c>
      <c r="F179" s="145" t="n">
        <v>2.46</v>
      </c>
      <c r="G179" s="138" t="n">
        <f aca="false">F179/$F$193</f>
        <v>7.53024541437134E-006</v>
      </c>
      <c r="H179" s="139" t="n">
        <f aca="false">H178+G179</f>
        <v>0.999958369374944</v>
      </c>
      <c r="I179" s="140" t="s">
        <v>899</v>
      </c>
      <c r="J179" s="140" t="n">
        <v>174</v>
      </c>
    </row>
    <row r="180" customFormat="false" ht="30" hidden="false" customHeight="false" outlineLevel="0" collapsed="false">
      <c r="A180" s="142" t="n">
        <v>43469</v>
      </c>
      <c r="B180" s="15" t="s">
        <v>1097</v>
      </c>
      <c r="C180" s="140" t="s">
        <v>451</v>
      </c>
      <c r="D180" s="143" t="n">
        <v>36</v>
      </c>
      <c r="E180" s="144" t="n">
        <v>0.06</v>
      </c>
      <c r="F180" s="145" t="n">
        <v>2.16</v>
      </c>
      <c r="G180" s="138" t="n">
        <f aca="false">F180/$F$193</f>
        <v>6.61192280286264E-006</v>
      </c>
      <c r="H180" s="139" t="n">
        <f aca="false">H179+G180</f>
        <v>0.999964981297747</v>
      </c>
      <c r="I180" s="140" t="s">
        <v>899</v>
      </c>
      <c r="J180" s="140" t="n">
        <v>175</v>
      </c>
    </row>
    <row r="181" customFormat="false" ht="30" hidden="false" customHeight="false" outlineLevel="0" collapsed="false">
      <c r="A181" s="142" t="n">
        <v>3767</v>
      </c>
      <c r="B181" s="15" t="s">
        <v>754</v>
      </c>
      <c r="C181" s="140" t="s">
        <v>22</v>
      </c>
      <c r="D181" s="143" t="n">
        <v>3.825</v>
      </c>
      <c r="E181" s="144" t="n">
        <v>0.5</v>
      </c>
      <c r="F181" s="145" t="n">
        <v>1.91</v>
      </c>
      <c r="G181" s="138" t="n">
        <f aca="false">F181/$F$193</f>
        <v>5.84665395993872E-006</v>
      </c>
      <c r="H181" s="139" t="n">
        <f aca="false">H180+G181</f>
        <v>0.999970827951707</v>
      </c>
      <c r="I181" s="140" t="s">
        <v>899</v>
      </c>
      <c r="J181" s="140" t="n">
        <v>176</v>
      </c>
    </row>
    <row r="182" customFormat="false" ht="15" hidden="false" customHeight="false" outlineLevel="0" collapsed="false">
      <c r="A182" s="142" t="n">
        <v>3777</v>
      </c>
      <c r="B182" s="15" t="s">
        <v>591</v>
      </c>
      <c r="C182" s="140" t="s">
        <v>49</v>
      </c>
      <c r="D182" s="143" t="n">
        <v>1.15056</v>
      </c>
      <c r="E182" s="144" t="n">
        <v>1.38</v>
      </c>
      <c r="F182" s="145" t="n">
        <v>1.59</v>
      </c>
      <c r="G182" s="138" t="n">
        <f aca="false">F182/$F$193</f>
        <v>4.86710984099611E-006</v>
      </c>
      <c r="H182" s="139" t="n">
        <f aca="false">H181+G182</f>
        <v>0.999975695061548</v>
      </c>
      <c r="I182" s="140" t="s">
        <v>899</v>
      </c>
      <c r="J182" s="140" t="n">
        <v>177</v>
      </c>
    </row>
    <row r="183" customFormat="false" ht="30" hidden="false" customHeight="false" outlineLevel="0" collapsed="false">
      <c r="A183" s="142" t="n">
        <v>367</v>
      </c>
      <c r="B183" s="15" t="s">
        <v>1098</v>
      </c>
      <c r="C183" s="140" t="s">
        <v>93</v>
      </c>
      <c r="D183" s="143" t="n">
        <v>0.01701588</v>
      </c>
      <c r="E183" s="144" t="n">
        <v>84</v>
      </c>
      <c r="F183" s="145" t="n">
        <v>1.43</v>
      </c>
      <c r="G183" s="138" t="n">
        <f aca="false">F183/$F$193</f>
        <v>4.3773377815248E-006</v>
      </c>
      <c r="H183" s="139" t="n">
        <f aca="false">H182+G183</f>
        <v>0.99998007239933</v>
      </c>
      <c r="I183" s="140" t="s">
        <v>899</v>
      </c>
      <c r="J183" s="140" t="n">
        <v>178</v>
      </c>
    </row>
    <row r="184" customFormat="false" ht="30" hidden="false" customHeight="false" outlineLevel="0" collapsed="false">
      <c r="A184" s="142" t="n">
        <v>43459</v>
      </c>
      <c r="B184" s="15" t="s">
        <v>1099</v>
      </c>
      <c r="C184" s="140" t="s">
        <v>451</v>
      </c>
      <c r="D184" s="143" t="n">
        <v>3.276114</v>
      </c>
      <c r="E184" s="144" t="n">
        <v>0.38</v>
      </c>
      <c r="F184" s="145" t="n">
        <v>1.24</v>
      </c>
      <c r="G184" s="138" t="n">
        <f aca="false">F184/$F$193</f>
        <v>3.79573346090263E-006</v>
      </c>
      <c r="H184" s="139" t="n">
        <f aca="false">H183+G184</f>
        <v>0.999983868132791</v>
      </c>
      <c r="I184" s="140" t="s">
        <v>899</v>
      </c>
      <c r="J184" s="140" t="n">
        <v>179</v>
      </c>
    </row>
    <row r="185" customFormat="false" ht="15" hidden="false" customHeight="false" outlineLevel="0" collapsed="false">
      <c r="A185" s="142" t="n">
        <v>10489</v>
      </c>
      <c r="B185" s="15" t="s">
        <v>1100</v>
      </c>
      <c r="C185" s="140" t="s">
        <v>451</v>
      </c>
      <c r="D185" s="143" t="n">
        <v>0.090918</v>
      </c>
      <c r="E185" s="144" t="n">
        <v>12.81</v>
      </c>
      <c r="F185" s="145" t="n">
        <v>1.16</v>
      </c>
      <c r="G185" s="138" t="n">
        <f aca="false">F185/$F$193</f>
        <v>3.55084743116697E-006</v>
      </c>
      <c r="H185" s="139" t="n">
        <f aca="false">H184+G185</f>
        <v>0.999987418980222</v>
      </c>
      <c r="I185" s="140" t="s">
        <v>899</v>
      </c>
      <c r="J185" s="140" t="n">
        <v>180</v>
      </c>
    </row>
    <row r="186" customFormat="false" ht="30" hidden="false" customHeight="false" outlineLevel="0" collapsed="false">
      <c r="A186" s="142" t="s">
        <v>1101</v>
      </c>
      <c r="B186" s="15" t="s">
        <v>500</v>
      </c>
      <c r="C186" s="140" t="s">
        <v>451</v>
      </c>
      <c r="D186" s="143" t="n">
        <v>0.7644</v>
      </c>
      <c r="E186" s="144" t="n">
        <v>1.38</v>
      </c>
      <c r="F186" s="145" t="n">
        <v>1.04</v>
      </c>
      <c r="G186" s="138" t="n">
        <f aca="false">F186/$F$193</f>
        <v>3.18351838656349E-006</v>
      </c>
      <c r="H186" s="139" t="n">
        <f aca="false">H185+G186</f>
        <v>0.999990602498608</v>
      </c>
      <c r="I186" s="140" t="s">
        <v>899</v>
      </c>
      <c r="J186" s="140" t="n">
        <v>181</v>
      </c>
    </row>
    <row r="187" customFormat="false" ht="30" hidden="false" customHeight="false" outlineLevel="0" collapsed="false">
      <c r="A187" s="142" t="n">
        <v>4517</v>
      </c>
      <c r="B187" s="15" t="s">
        <v>593</v>
      </c>
      <c r="C187" s="140" t="s">
        <v>45</v>
      </c>
      <c r="D187" s="143" t="n">
        <v>0.204</v>
      </c>
      <c r="E187" s="144" t="n">
        <v>4.58</v>
      </c>
      <c r="F187" s="145" t="n">
        <v>0.94</v>
      </c>
      <c r="G187" s="138" t="n">
        <f aca="false">F187/$F$193</f>
        <v>2.87741084939393E-006</v>
      </c>
      <c r="H187" s="139" t="n">
        <f aca="false">H186+G187</f>
        <v>0.999993479909458</v>
      </c>
      <c r="I187" s="140" t="s">
        <v>899</v>
      </c>
      <c r="J187" s="140" t="n">
        <v>182</v>
      </c>
    </row>
    <row r="188" customFormat="false" ht="15" hidden="false" customHeight="false" outlineLevel="0" collapsed="false">
      <c r="A188" s="142" t="n">
        <v>1106</v>
      </c>
      <c r="B188" s="15" t="s">
        <v>1102</v>
      </c>
      <c r="C188" s="140" t="s">
        <v>474</v>
      </c>
      <c r="D188" s="143" t="n">
        <v>1.441548</v>
      </c>
      <c r="E188" s="144" t="n">
        <v>0.55</v>
      </c>
      <c r="F188" s="145" t="n">
        <v>0.79</v>
      </c>
      <c r="G188" s="138" t="n">
        <f aca="false">F188/$F$193</f>
        <v>2.41824954363958E-006</v>
      </c>
      <c r="H188" s="139" t="n">
        <f aca="false">H187+G188</f>
        <v>0.999995898159001</v>
      </c>
      <c r="I188" s="140" t="s">
        <v>899</v>
      </c>
      <c r="J188" s="140" t="n">
        <v>183</v>
      </c>
    </row>
    <row r="189" customFormat="false" ht="15" hidden="false" customHeight="false" outlineLevel="0" collapsed="false">
      <c r="A189" s="142" t="n">
        <v>3146</v>
      </c>
      <c r="B189" s="15" t="s">
        <v>530</v>
      </c>
      <c r="C189" s="140" t="s">
        <v>22</v>
      </c>
      <c r="D189" s="143" t="n">
        <v>0.302</v>
      </c>
      <c r="E189" s="144" t="n">
        <v>2.5</v>
      </c>
      <c r="F189" s="145" t="n">
        <v>0.76</v>
      </c>
      <c r="G189" s="138" t="n">
        <f aca="false">F189/$F$193</f>
        <v>2.32641728248871E-006</v>
      </c>
      <c r="H189" s="139" t="n">
        <f aca="false">H188+G189</f>
        <v>0.999998224576284</v>
      </c>
      <c r="I189" s="140" t="s">
        <v>899</v>
      </c>
      <c r="J189" s="140" t="n">
        <v>184</v>
      </c>
    </row>
    <row r="190" customFormat="false" ht="15" hidden="false" customHeight="false" outlineLevel="0" collapsed="false">
      <c r="A190" s="142" t="n">
        <v>37395</v>
      </c>
      <c r="B190" s="15" t="s">
        <v>584</v>
      </c>
      <c r="C190" s="140" t="s">
        <v>585</v>
      </c>
      <c r="D190" s="143" t="n">
        <v>0.01134</v>
      </c>
      <c r="E190" s="144" t="n">
        <v>38.56</v>
      </c>
      <c r="F190" s="145" t="n">
        <v>0.44</v>
      </c>
      <c r="G190" s="138" t="n">
        <f aca="false">F190/$F$193</f>
        <v>1.34687316354609E-006</v>
      </c>
      <c r="H190" s="139" t="n">
        <f aca="false">H189+G190</f>
        <v>0.999999571449447</v>
      </c>
      <c r="I190" s="140" t="s">
        <v>899</v>
      </c>
      <c r="J190" s="140" t="n">
        <v>185</v>
      </c>
    </row>
    <row r="191" customFormat="false" ht="45" hidden="false" customHeight="false" outlineLevel="0" collapsed="false">
      <c r="A191" s="142" t="n">
        <v>10535</v>
      </c>
      <c r="B191" s="15" t="s">
        <v>1103</v>
      </c>
      <c r="C191" s="140" t="s">
        <v>22</v>
      </c>
      <c r="D191" s="143" t="n">
        <v>3.2235E-005</v>
      </c>
      <c r="E191" s="144" t="n">
        <v>4550</v>
      </c>
      <c r="F191" s="145" t="n">
        <v>0.14</v>
      </c>
      <c r="G191" s="138" t="n">
        <f aca="false">F191/$F$193</f>
        <v>4.28550552037393E-007</v>
      </c>
      <c r="H191" s="139" t="n">
        <f aca="false">H190+G191</f>
        <v>1</v>
      </c>
      <c r="I191" s="140" t="s">
        <v>899</v>
      </c>
      <c r="J191" s="140" t="n">
        <v>186</v>
      </c>
    </row>
    <row r="193" customFormat="false" ht="15" hidden="false" customHeight="false" outlineLevel="0" collapsed="false">
      <c r="F193" s="141" t="n">
        <f aca="false">SUM(F6:F192)</f>
        <v>326682.58</v>
      </c>
    </row>
  </sheetData>
  <mergeCells count="4">
    <mergeCell ref="A1:J1"/>
    <mergeCell ref="A2:J2"/>
    <mergeCell ref="A3:J3"/>
    <mergeCell ref="A4:J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41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86" width="10.4"/>
    <col collapsed="false" customWidth="true" hidden="false" outlineLevel="0" max="2" min="2" style="86" width="34.1"/>
    <col collapsed="false" customWidth="true" hidden="false" outlineLevel="0" max="3" min="3" style="86" width="6.79"/>
    <col collapsed="false" customWidth="true" hidden="false" outlineLevel="0" max="4" min="4" style="86" width="9.09"/>
    <col collapsed="false" customWidth="true" hidden="false" outlineLevel="0" max="5" min="5" style="146" width="10.3"/>
    <col collapsed="false" customWidth="true" hidden="false" outlineLevel="0" max="6" min="6" style="146" width="10.5"/>
    <col collapsed="false" customWidth="true" hidden="false" outlineLevel="0" max="8" min="7" style="146" width="11"/>
    <col collapsed="false" customWidth="true" hidden="false" outlineLevel="0" max="9" min="9" style="146" width="10.3"/>
    <col collapsed="false" customWidth="true" hidden="false" outlineLevel="0" max="10" min="10" style="146" width="11.1"/>
    <col collapsed="false" customWidth="true" hidden="false" outlineLevel="0" max="11" min="11" style="146" width="10"/>
    <col collapsed="false" customWidth="true" hidden="false" outlineLevel="0" max="255" min="12" style="86" width="8.79"/>
    <col collapsed="false" customWidth="true" hidden="false" outlineLevel="0" max="256" min="256" style="86" width="34.1"/>
    <col collapsed="false" customWidth="true" hidden="false" outlineLevel="0" max="257" min="257" style="86" width="6.79"/>
    <col collapsed="false" customWidth="true" hidden="false" outlineLevel="0" max="258" min="258" style="86" width="3.59"/>
    <col collapsed="false" customWidth="true" hidden="false" outlineLevel="0" max="259" min="259" style="86" width="10.3"/>
    <col collapsed="false" customWidth="true" hidden="false" outlineLevel="0" max="260" min="260" style="86" width="10.5"/>
    <col collapsed="false" customWidth="true" hidden="false" outlineLevel="0" max="262" min="261" style="86" width="11"/>
    <col collapsed="false" customWidth="true" hidden="false" outlineLevel="0" max="263" min="263" style="86" width="10.3"/>
    <col collapsed="false" customWidth="true" hidden="false" outlineLevel="0" max="264" min="264" style="86" width="11.1"/>
    <col collapsed="false" customWidth="true" hidden="false" outlineLevel="0" max="265" min="265" style="86" width="10"/>
    <col collapsed="false" customWidth="true" hidden="false" outlineLevel="0" max="266" min="266" style="86" width="9.2"/>
    <col collapsed="false" customWidth="true" hidden="false" outlineLevel="0" max="511" min="267" style="86" width="8.79"/>
    <col collapsed="false" customWidth="true" hidden="false" outlineLevel="0" max="512" min="512" style="86" width="34.1"/>
    <col collapsed="false" customWidth="true" hidden="false" outlineLevel="0" max="513" min="513" style="86" width="6.79"/>
    <col collapsed="false" customWidth="true" hidden="false" outlineLevel="0" max="514" min="514" style="86" width="3.59"/>
    <col collapsed="false" customWidth="true" hidden="false" outlineLevel="0" max="515" min="515" style="86" width="10.3"/>
    <col collapsed="false" customWidth="true" hidden="false" outlineLevel="0" max="516" min="516" style="86" width="10.5"/>
    <col collapsed="false" customWidth="true" hidden="false" outlineLevel="0" max="518" min="517" style="86" width="11"/>
    <col collapsed="false" customWidth="true" hidden="false" outlineLevel="0" max="519" min="519" style="86" width="10.3"/>
    <col collapsed="false" customWidth="true" hidden="false" outlineLevel="0" max="520" min="520" style="86" width="11.1"/>
    <col collapsed="false" customWidth="true" hidden="false" outlineLevel="0" max="521" min="521" style="86" width="10"/>
    <col collapsed="false" customWidth="true" hidden="false" outlineLevel="0" max="522" min="522" style="86" width="9.2"/>
    <col collapsed="false" customWidth="true" hidden="false" outlineLevel="0" max="767" min="523" style="86" width="8.79"/>
    <col collapsed="false" customWidth="true" hidden="false" outlineLevel="0" max="768" min="768" style="86" width="34.1"/>
    <col collapsed="false" customWidth="true" hidden="false" outlineLevel="0" max="769" min="769" style="86" width="6.79"/>
    <col collapsed="false" customWidth="true" hidden="false" outlineLevel="0" max="770" min="770" style="86" width="3.59"/>
    <col collapsed="false" customWidth="true" hidden="false" outlineLevel="0" max="771" min="771" style="86" width="10.3"/>
    <col collapsed="false" customWidth="true" hidden="false" outlineLevel="0" max="772" min="772" style="86" width="10.5"/>
    <col collapsed="false" customWidth="true" hidden="false" outlineLevel="0" max="774" min="773" style="86" width="11"/>
    <col collapsed="false" customWidth="true" hidden="false" outlineLevel="0" max="775" min="775" style="86" width="10.3"/>
    <col collapsed="false" customWidth="true" hidden="false" outlineLevel="0" max="776" min="776" style="86" width="11.1"/>
    <col collapsed="false" customWidth="true" hidden="false" outlineLevel="0" max="777" min="777" style="86" width="10"/>
    <col collapsed="false" customWidth="true" hidden="false" outlineLevel="0" max="778" min="778" style="86" width="9.2"/>
    <col collapsed="false" customWidth="true" hidden="false" outlineLevel="0" max="1023" min="779" style="86" width="8.79"/>
    <col collapsed="false" customWidth="true" hidden="false" outlineLevel="0" max="1025" min="1024" style="86" width="34.1"/>
  </cols>
  <sheetData>
    <row r="1" customFormat="false" ht="18" hidden="false" customHeight="true" outlineLevel="0" collapsed="false">
      <c r="A1" s="44" t="s">
        <v>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customFormat="false" ht="18" hidden="false" customHeight="true" outlineLevel="0" collapsed="false">
      <c r="A2" s="44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customFormat="false" ht="18" hidden="false" customHeight="true" outlineLevel="0" collapsed="false">
      <c r="A3" s="44" t="s">
        <v>1104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6" customFormat="false" ht="30" hidden="false" customHeight="true" outlineLevel="0" collapsed="false">
      <c r="A6" s="147" t="s">
        <v>1105</v>
      </c>
      <c r="B6" s="148" t="s">
        <v>1106</v>
      </c>
      <c r="C6" s="148"/>
      <c r="D6" s="148"/>
      <c r="E6" s="149" t="s">
        <v>1107</v>
      </c>
      <c r="F6" s="149" t="s">
        <v>1108</v>
      </c>
      <c r="G6" s="149" t="s">
        <v>1109</v>
      </c>
      <c r="H6" s="149" t="s">
        <v>1110</v>
      </c>
      <c r="I6" s="149" t="s">
        <v>1111</v>
      </c>
      <c r="J6" s="149" t="s">
        <v>1112</v>
      </c>
      <c r="K6" s="149"/>
    </row>
    <row r="7" customFormat="false" ht="45" hidden="false" customHeight="false" outlineLevel="0" collapsed="false">
      <c r="A7" s="147"/>
      <c r="B7" s="150" t="s">
        <v>1113</v>
      </c>
      <c r="C7" s="149" t="s">
        <v>445</v>
      </c>
      <c r="D7" s="149" t="s">
        <v>14</v>
      </c>
      <c r="E7" s="149" t="s">
        <v>1114</v>
      </c>
      <c r="F7" s="149" t="s">
        <v>1114</v>
      </c>
      <c r="G7" s="149" t="s">
        <v>1114</v>
      </c>
      <c r="H7" s="149" t="s">
        <v>1114</v>
      </c>
      <c r="I7" s="149" t="s">
        <v>1114</v>
      </c>
      <c r="J7" s="149" t="s">
        <v>1115</v>
      </c>
      <c r="K7" s="149" t="s">
        <v>1116</v>
      </c>
    </row>
    <row r="8" customFormat="false" ht="15" hidden="false" customHeight="false" outlineLevel="0" collapsed="false">
      <c r="A8" s="151" t="s">
        <v>515</v>
      </c>
      <c r="B8" s="152" t="s">
        <v>1117</v>
      </c>
      <c r="C8" s="148" t="s">
        <v>1118</v>
      </c>
      <c r="D8" s="153" t="n">
        <v>1</v>
      </c>
      <c r="E8" s="154" t="n">
        <v>2312.62</v>
      </c>
      <c r="F8" s="154" t="n">
        <v>1820</v>
      </c>
      <c r="G8" s="154" t="n">
        <f aca="false">1354.7+92.88</f>
        <v>1447.58</v>
      </c>
      <c r="H8" s="154" t="n">
        <f aca="false">1669.72+104.48</f>
        <v>1774.2</v>
      </c>
      <c r="I8" s="154" t="n">
        <f aca="false">1767.65+199.67</f>
        <v>1967.32</v>
      </c>
      <c r="J8" s="155" t="n">
        <f aca="false">AVERAGE(E8:I8)</f>
        <v>1864.344</v>
      </c>
      <c r="K8" s="153" t="n">
        <f aca="false">COUNT(E8:I8)</f>
        <v>5</v>
      </c>
    </row>
    <row r="9" customFormat="false" ht="15" hidden="false" customHeight="false" outlineLevel="0" collapsed="false">
      <c r="A9" s="156"/>
      <c r="B9" s="157"/>
      <c r="C9" s="157"/>
      <c r="D9" s="157"/>
      <c r="E9" s="158"/>
      <c r="F9" s="158"/>
      <c r="G9" s="158"/>
      <c r="H9" s="158"/>
      <c r="I9" s="158"/>
      <c r="J9" s="158"/>
      <c r="K9" s="158"/>
    </row>
    <row r="10" customFormat="false" ht="15" hidden="false" customHeight="false" outlineLevel="0" collapsed="false">
      <c r="A10" s="156"/>
      <c r="B10" s="157"/>
      <c r="C10" s="157"/>
      <c r="D10" s="157"/>
      <c r="E10" s="158"/>
      <c r="F10" s="158"/>
      <c r="G10" s="158"/>
      <c r="H10" s="158"/>
      <c r="I10" s="158"/>
      <c r="J10" s="158"/>
      <c r="K10" s="158"/>
    </row>
    <row r="11" customFormat="false" ht="30" hidden="false" customHeight="true" outlineLevel="0" collapsed="false">
      <c r="A11" s="147" t="s">
        <v>1105</v>
      </c>
      <c r="B11" s="148" t="s">
        <v>1106</v>
      </c>
      <c r="C11" s="148"/>
      <c r="D11" s="148"/>
      <c r="E11" s="149" t="s">
        <v>1119</v>
      </c>
      <c r="F11" s="149" t="s">
        <v>1120</v>
      </c>
      <c r="G11" s="149" t="s">
        <v>1121</v>
      </c>
      <c r="H11" s="149" t="s">
        <v>1121</v>
      </c>
      <c r="I11" s="149" t="s">
        <v>1112</v>
      </c>
      <c r="J11" s="149"/>
      <c r="K11" s="157"/>
    </row>
    <row r="12" customFormat="false" ht="45" hidden="false" customHeight="false" outlineLevel="0" collapsed="false">
      <c r="A12" s="147"/>
      <c r="B12" s="150" t="s">
        <v>1113</v>
      </c>
      <c r="C12" s="149" t="s">
        <v>445</v>
      </c>
      <c r="D12" s="149" t="s">
        <v>14</v>
      </c>
      <c r="E12" s="149" t="s">
        <v>1114</v>
      </c>
      <c r="F12" s="149" t="s">
        <v>1114</v>
      </c>
      <c r="G12" s="149" t="s">
        <v>1114</v>
      </c>
      <c r="H12" s="149" t="s">
        <v>1114</v>
      </c>
      <c r="I12" s="149" t="s">
        <v>1115</v>
      </c>
      <c r="J12" s="149" t="s">
        <v>1116</v>
      </c>
      <c r="K12" s="157"/>
    </row>
    <row r="13" customFormat="false" ht="30" hidden="false" customHeight="false" outlineLevel="0" collapsed="false">
      <c r="A13" s="151" t="s">
        <v>517</v>
      </c>
      <c r="B13" s="152" t="s">
        <v>1122</v>
      </c>
      <c r="C13" s="148" t="s">
        <v>1118</v>
      </c>
      <c r="D13" s="153" t="n">
        <v>1</v>
      </c>
      <c r="E13" s="154" t="n">
        <f aca="false">4857.87+124.56</f>
        <v>4982.43</v>
      </c>
      <c r="F13" s="154" t="n">
        <f aca="false">3896.19</f>
        <v>3896.19</v>
      </c>
      <c r="G13" s="154" t="n">
        <f aca="false">3599.9+129.13</f>
        <v>3729.03</v>
      </c>
      <c r="H13" s="154" t="n">
        <f aca="false">4584.77+268.74</f>
        <v>4853.51</v>
      </c>
      <c r="I13" s="155" t="n">
        <f aca="false">AVERAGE(E13:H13)</f>
        <v>4365.29</v>
      </c>
      <c r="J13" s="153" t="n">
        <f aca="false">COUNT(E13:H13)</f>
        <v>4</v>
      </c>
      <c r="K13" s="157"/>
    </row>
    <row r="14" customFormat="false" ht="15" hidden="false" customHeight="false" outlineLevel="0" collapsed="false">
      <c r="A14" s="156"/>
      <c r="B14" s="157"/>
      <c r="C14" s="157"/>
      <c r="D14" s="157"/>
      <c r="E14" s="158"/>
      <c r="F14" s="158"/>
      <c r="G14" s="158"/>
      <c r="H14" s="158"/>
      <c r="I14" s="158"/>
      <c r="J14" s="158"/>
      <c r="K14" s="158"/>
    </row>
    <row r="15" customFormat="false" ht="15" hidden="false" customHeight="false" outlineLevel="0" collapsed="false">
      <c r="A15" s="156"/>
      <c r="B15" s="157"/>
      <c r="C15" s="157"/>
      <c r="D15" s="157"/>
      <c r="E15" s="158"/>
      <c r="F15" s="158"/>
      <c r="G15" s="158"/>
      <c r="H15" s="158"/>
      <c r="I15" s="158"/>
      <c r="J15" s="158"/>
      <c r="K15" s="158"/>
    </row>
    <row r="16" customFormat="false" ht="30" hidden="false" customHeight="true" outlineLevel="0" collapsed="false">
      <c r="A16" s="147" t="s">
        <v>1105</v>
      </c>
      <c r="B16" s="159" t="s">
        <v>1106</v>
      </c>
      <c r="C16" s="159"/>
      <c r="D16" s="159"/>
      <c r="E16" s="149" t="s">
        <v>1123</v>
      </c>
      <c r="F16" s="149" t="s">
        <v>1124</v>
      </c>
      <c r="G16" s="149" t="s">
        <v>1125</v>
      </c>
      <c r="H16" s="149" t="s">
        <v>1126</v>
      </c>
      <c r="I16" s="149" t="s">
        <v>1112</v>
      </c>
      <c r="J16" s="149"/>
      <c r="K16" s="157"/>
    </row>
    <row r="17" customFormat="false" ht="45" hidden="false" customHeight="false" outlineLevel="0" collapsed="false">
      <c r="A17" s="147"/>
      <c r="B17" s="160" t="s">
        <v>1113</v>
      </c>
      <c r="C17" s="149" t="s">
        <v>445</v>
      </c>
      <c r="D17" s="149" t="s">
        <v>14</v>
      </c>
      <c r="E17" s="149" t="s">
        <v>1114</v>
      </c>
      <c r="F17" s="149" t="s">
        <v>1114</v>
      </c>
      <c r="G17" s="149" t="s">
        <v>1114</v>
      </c>
      <c r="H17" s="149" t="s">
        <v>1114</v>
      </c>
      <c r="I17" s="149" t="s">
        <v>1115</v>
      </c>
      <c r="J17" s="149" t="s">
        <v>1116</v>
      </c>
      <c r="K17" s="157"/>
    </row>
    <row r="18" customFormat="false" ht="15" hidden="false" customHeight="false" outlineLevel="0" collapsed="false">
      <c r="A18" s="151" t="s">
        <v>667</v>
      </c>
      <c r="B18" s="161" t="s">
        <v>1127</v>
      </c>
      <c r="C18" s="148" t="s">
        <v>1118</v>
      </c>
      <c r="D18" s="159" t="n">
        <v>1</v>
      </c>
      <c r="E18" s="154" t="n">
        <v>400</v>
      </c>
      <c r="F18" s="154" t="n">
        <v>435</v>
      </c>
      <c r="G18" s="154" t="n">
        <v>430</v>
      </c>
      <c r="H18" s="154" t="n">
        <v>379</v>
      </c>
      <c r="I18" s="155" t="n">
        <f aca="false">AVERAGE(E18:H18)</f>
        <v>411</v>
      </c>
      <c r="J18" s="153" t="n">
        <f aca="false">COUNT(E18:H18)</f>
        <v>4</v>
      </c>
      <c r="K18" s="157"/>
    </row>
    <row r="19" customFormat="false" ht="15" hidden="false" customHeight="false" outlineLevel="0" collapsed="false">
      <c r="A19" s="156"/>
      <c r="B19" s="157"/>
      <c r="C19" s="157"/>
      <c r="D19" s="157"/>
      <c r="E19" s="158"/>
      <c r="F19" s="158"/>
      <c r="G19" s="158"/>
      <c r="H19" s="158"/>
      <c r="I19" s="158"/>
      <c r="J19" s="158"/>
      <c r="K19" s="158"/>
    </row>
    <row r="20" customFormat="false" ht="15" hidden="false" customHeight="false" outlineLevel="0" collapsed="false">
      <c r="A20" s="156"/>
      <c r="B20" s="157"/>
      <c r="C20" s="157"/>
      <c r="D20" s="157"/>
      <c r="E20" s="158"/>
      <c r="F20" s="158"/>
      <c r="G20" s="158"/>
      <c r="H20" s="158"/>
      <c r="I20" s="158"/>
      <c r="J20" s="158"/>
      <c r="K20" s="158"/>
    </row>
    <row r="21" customFormat="false" ht="15" hidden="false" customHeight="true" outlineLevel="0" collapsed="false">
      <c r="A21" s="147" t="s">
        <v>1105</v>
      </c>
      <c r="B21" s="159" t="s">
        <v>1106</v>
      </c>
      <c r="C21" s="159"/>
      <c r="D21" s="159"/>
      <c r="E21" s="149" t="s">
        <v>1128</v>
      </c>
      <c r="F21" s="149" t="s">
        <v>1129</v>
      </c>
      <c r="G21" s="149" t="s">
        <v>1130</v>
      </c>
      <c r="H21" s="149" t="s">
        <v>1131</v>
      </c>
      <c r="I21" s="149" t="s">
        <v>1132</v>
      </c>
      <c r="J21" s="149" t="s">
        <v>1112</v>
      </c>
      <c r="K21" s="149"/>
      <c r="L21" s="158"/>
    </row>
    <row r="22" customFormat="false" ht="45" hidden="false" customHeight="false" outlineLevel="0" collapsed="false">
      <c r="A22" s="147"/>
      <c r="B22" s="160" t="s">
        <v>1113</v>
      </c>
      <c r="C22" s="149" t="s">
        <v>445</v>
      </c>
      <c r="D22" s="149" t="s">
        <v>14</v>
      </c>
      <c r="E22" s="149" t="s">
        <v>1114</v>
      </c>
      <c r="F22" s="149" t="s">
        <v>1114</v>
      </c>
      <c r="G22" s="149" t="s">
        <v>1114</v>
      </c>
      <c r="H22" s="149" t="s">
        <v>1114</v>
      </c>
      <c r="I22" s="149" t="s">
        <v>1114</v>
      </c>
      <c r="J22" s="149" t="s">
        <v>1115</v>
      </c>
      <c r="K22" s="149" t="s">
        <v>1116</v>
      </c>
      <c r="L22" s="158"/>
    </row>
    <row r="23" customFormat="false" ht="15" hidden="false" customHeight="false" outlineLevel="0" collapsed="false">
      <c r="A23" s="151" t="s">
        <v>723</v>
      </c>
      <c r="B23" s="161" t="s">
        <v>1133</v>
      </c>
      <c r="C23" s="148" t="s">
        <v>1118</v>
      </c>
      <c r="D23" s="153" t="n">
        <v>1</v>
      </c>
      <c r="E23" s="154" t="n">
        <f aca="false">2576.32+41</f>
        <v>2617.32</v>
      </c>
      <c r="F23" s="154" t="n">
        <f aca="false">1.08*(2415+106.16)</f>
        <v>2722.8528</v>
      </c>
      <c r="G23" s="154" t="n">
        <f aca="false">2150.5+173</f>
        <v>2323.5</v>
      </c>
      <c r="H23" s="154"/>
      <c r="I23" s="154"/>
      <c r="J23" s="155" t="n">
        <f aca="false">AVERAGE(E23:I23)</f>
        <v>2554.5576</v>
      </c>
      <c r="K23" s="153" t="n">
        <f aca="false">COUNT(E23:I23)</f>
        <v>3</v>
      </c>
      <c r="L23" s="158"/>
    </row>
    <row r="24" customFormat="false" ht="15" hidden="false" customHeight="false" outlineLevel="0" collapsed="false">
      <c r="A24" s="151" t="s">
        <v>669</v>
      </c>
      <c r="B24" s="161" t="s">
        <v>1134</v>
      </c>
      <c r="C24" s="148" t="s">
        <v>1118</v>
      </c>
      <c r="D24" s="153" t="n">
        <v>2</v>
      </c>
      <c r="E24" s="154" t="n">
        <f aca="false">936.32+41</f>
        <v>977.32</v>
      </c>
      <c r="F24" s="154" t="n">
        <f aca="false">850.5+39.79</f>
        <v>890.29</v>
      </c>
      <c r="G24" s="154" t="n">
        <f aca="false">635.04</f>
        <v>635.04</v>
      </c>
      <c r="H24" s="154"/>
      <c r="I24" s="154"/>
      <c r="J24" s="155" t="n">
        <f aca="false">AVERAGE(E24:I24)</f>
        <v>834.216666666667</v>
      </c>
      <c r="K24" s="153" t="n">
        <f aca="false">COUNT(E24:I24)</f>
        <v>3</v>
      </c>
      <c r="L24" s="158"/>
    </row>
    <row r="25" customFormat="false" ht="30" hidden="false" customHeight="false" outlineLevel="0" collapsed="false">
      <c r="A25" s="151" t="s">
        <v>663</v>
      </c>
      <c r="B25" s="161" t="s">
        <v>1135</v>
      </c>
      <c r="C25" s="148" t="s">
        <v>1118</v>
      </c>
      <c r="D25" s="159" t="n">
        <v>342</v>
      </c>
      <c r="E25" s="154"/>
      <c r="F25" s="154" t="n">
        <f aca="false">122+20.36</f>
        <v>142.36</v>
      </c>
      <c r="G25" s="154" t="n">
        <f aca="false">32093.28/342</f>
        <v>93.84</v>
      </c>
      <c r="H25" s="154" t="n">
        <f aca="false">27736.92/342</f>
        <v>81.1021052631579</v>
      </c>
      <c r="I25" s="154"/>
      <c r="J25" s="155" t="n">
        <f aca="false">AVERAGE(E25:I25)</f>
        <v>105.767368421053</v>
      </c>
      <c r="K25" s="153" t="n">
        <f aca="false">COUNT(E25:I25)</f>
        <v>3</v>
      </c>
      <c r="L25" s="158"/>
    </row>
    <row r="26" customFormat="false" ht="30" hidden="false" customHeight="false" outlineLevel="0" collapsed="false">
      <c r="A26" s="151"/>
      <c r="B26" s="161" t="s">
        <v>1136</v>
      </c>
      <c r="C26" s="148" t="s">
        <v>1118</v>
      </c>
      <c r="D26" s="159" t="n">
        <v>19</v>
      </c>
      <c r="E26" s="154" t="n">
        <f aca="false">125.25+10.47</f>
        <v>135.72</v>
      </c>
      <c r="F26" s="154" t="n">
        <f aca="false">104+7.93</f>
        <v>111.93</v>
      </c>
      <c r="G26" s="154" t="n">
        <f aca="false">1855.07/19</f>
        <v>97.6352631578947</v>
      </c>
      <c r="H26" s="154"/>
      <c r="I26" s="154" t="n">
        <v>112.59</v>
      </c>
      <c r="J26" s="155" t="n">
        <f aca="false">AVERAGE(E26:I26)</f>
        <v>114.468815789474</v>
      </c>
      <c r="K26" s="153" t="n">
        <f aca="false">COUNT(E26:I26)</f>
        <v>4</v>
      </c>
      <c r="L26" s="158"/>
    </row>
    <row r="27" customFormat="false" ht="30" hidden="false" customHeight="false" outlineLevel="0" collapsed="false">
      <c r="A27" s="151" t="s">
        <v>731</v>
      </c>
      <c r="B27" s="161" t="s">
        <v>1137</v>
      </c>
      <c r="C27" s="148" t="s">
        <v>1118</v>
      </c>
      <c r="D27" s="159" t="n">
        <v>1</v>
      </c>
      <c r="E27" s="154" t="n">
        <f aca="false">161.88+43.89</f>
        <v>205.77</v>
      </c>
      <c r="F27" s="154" t="n">
        <f aca="false">112+33.22</f>
        <v>145.22</v>
      </c>
      <c r="G27" s="154" t="n">
        <v>126.22</v>
      </c>
      <c r="H27" s="154"/>
      <c r="I27" s="154"/>
      <c r="J27" s="155" t="n">
        <f aca="false">AVERAGE(E27:I27)</f>
        <v>159.07</v>
      </c>
      <c r="K27" s="153" t="n">
        <f aca="false">COUNT(E27:I27)</f>
        <v>3</v>
      </c>
      <c r="L27" s="158"/>
    </row>
    <row r="28" customFormat="false" ht="45" hidden="false" customHeight="false" outlineLevel="0" collapsed="false">
      <c r="A28" s="151" t="s">
        <v>1029</v>
      </c>
      <c r="B28" s="161" t="s">
        <v>1030</v>
      </c>
      <c r="C28" s="148" t="s">
        <v>1118</v>
      </c>
      <c r="D28" s="159" t="n">
        <v>1</v>
      </c>
      <c r="E28" s="154" t="n">
        <v>163.09</v>
      </c>
      <c r="F28" s="154" t="n">
        <v>116.65</v>
      </c>
      <c r="G28" s="154" t="n">
        <f aca="false">102.5+1.18</f>
        <v>103.68</v>
      </c>
      <c r="H28" s="154"/>
      <c r="I28" s="154" t="n">
        <v>193.8</v>
      </c>
      <c r="J28" s="155" t="n">
        <f aca="false">AVERAGE(E28:I28)</f>
        <v>144.305</v>
      </c>
      <c r="K28" s="153" t="n">
        <f aca="false">COUNT(E28:I28)</f>
        <v>4</v>
      </c>
      <c r="L28" s="158"/>
    </row>
    <row r="29" customFormat="false" ht="60" hidden="false" customHeight="false" outlineLevel="0" collapsed="false">
      <c r="A29" s="151" t="s">
        <v>1138</v>
      </c>
      <c r="B29" s="161" t="s">
        <v>1042</v>
      </c>
      <c r="C29" s="148" t="s">
        <v>1118</v>
      </c>
      <c r="D29" s="159" t="n">
        <v>1</v>
      </c>
      <c r="E29" s="154"/>
      <c r="F29" s="154" t="n">
        <v>147.74</v>
      </c>
      <c r="G29" s="154" t="n">
        <f aca="false">104+1.18</f>
        <v>105.18</v>
      </c>
      <c r="H29" s="154"/>
      <c r="I29" s="154" t="n">
        <v>193.8</v>
      </c>
      <c r="J29" s="155" t="n">
        <f aca="false">AVERAGE(E29:I29)</f>
        <v>148.906666666667</v>
      </c>
      <c r="K29" s="153" t="n">
        <f aca="false">COUNT(E29:I29)</f>
        <v>3</v>
      </c>
      <c r="L29" s="158"/>
    </row>
    <row r="30" customFormat="false" ht="12.75" hidden="false" customHeight="false" outlineLevel="0" collapsed="false">
      <c r="A30" s="162" t="s">
        <v>1139</v>
      </c>
      <c r="B30" s="157"/>
      <c r="C30" s="157"/>
      <c r="D30" s="157"/>
      <c r="E30" s="158"/>
      <c r="F30" s="158"/>
      <c r="G30" s="158"/>
      <c r="H30" s="158"/>
      <c r="I30" s="158"/>
      <c r="J30" s="158"/>
      <c r="K30" s="158"/>
    </row>
    <row r="31" customFormat="false" ht="12.75" hidden="false" customHeight="false" outlineLevel="0" collapsed="false">
      <c r="A31" s="162" t="s">
        <v>1140</v>
      </c>
      <c r="B31" s="157"/>
      <c r="C31" s="157"/>
      <c r="D31" s="157"/>
      <c r="E31" s="158"/>
      <c r="F31" s="158"/>
      <c r="G31" s="158"/>
      <c r="H31" s="158"/>
      <c r="I31" s="158"/>
      <c r="J31" s="158"/>
      <c r="K31" s="158"/>
    </row>
    <row r="32" customFormat="false" ht="15" hidden="false" customHeight="false" outlineLevel="0" collapsed="false">
      <c r="A32" s="163"/>
      <c r="B32" s="157"/>
      <c r="C32" s="157"/>
      <c r="D32" s="157"/>
      <c r="E32" s="158"/>
      <c r="F32" s="158"/>
      <c r="G32" s="158"/>
      <c r="H32" s="158"/>
      <c r="I32" s="158"/>
      <c r="J32" s="158"/>
      <c r="K32" s="158"/>
    </row>
    <row r="33" customFormat="false" ht="15" hidden="false" customHeight="false" outlineLevel="0" collapsed="false">
      <c r="A33" s="164"/>
      <c r="B33" s="157"/>
      <c r="C33" s="157"/>
      <c r="D33" s="157"/>
      <c r="E33" s="158"/>
      <c r="F33" s="158"/>
      <c r="G33" s="158"/>
      <c r="H33" s="158"/>
      <c r="I33" s="158"/>
      <c r="J33" s="158"/>
      <c r="K33" s="158"/>
    </row>
    <row r="34" customFormat="false" ht="30" hidden="false" customHeight="true" outlineLevel="0" collapsed="false">
      <c r="A34" s="147" t="s">
        <v>1105</v>
      </c>
      <c r="B34" s="159" t="s">
        <v>1106</v>
      </c>
      <c r="C34" s="159"/>
      <c r="D34" s="159"/>
      <c r="E34" s="149" t="s">
        <v>1141</v>
      </c>
      <c r="F34" s="149" t="s">
        <v>1142</v>
      </c>
      <c r="G34" s="149" t="s">
        <v>1112</v>
      </c>
      <c r="H34" s="149"/>
      <c r="I34" s="157"/>
      <c r="J34" s="157"/>
      <c r="K34" s="157"/>
    </row>
    <row r="35" customFormat="false" ht="45" hidden="false" customHeight="false" outlineLevel="0" collapsed="false">
      <c r="A35" s="147"/>
      <c r="B35" s="160" t="s">
        <v>1113</v>
      </c>
      <c r="C35" s="149" t="s">
        <v>445</v>
      </c>
      <c r="D35" s="149" t="s">
        <v>14</v>
      </c>
      <c r="E35" s="149" t="s">
        <v>1114</v>
      </c>
      <c r="F35" s="149" t="s">
        <v>1114</v>
      </c>
      <c r="G35" s="149" t="s">
        <v>1115</v>
      </c>
      <c r="H35" s="149" t="s">
        <v>1116</v>
      </c>
      <c r="I35" s="157"/>
      <c r="J35" s="157"/>
      <c r="K35" s="157"/>
    </row>
    <row r="36" customFormat="false" ht="45" hidden="false" customHeight="false" outlineLevel="0" collapsed="false">
      <c r="A36" s="151" t="s">
        <v>780</v>
      </c>
      <c r="B36" s="161" t="s">
        <v>781</v>
      </c>
      <c r="C36" s="148" t="s">
        <v>1118</v>
      </c>
      <c r="D36" s="153" t="n">
        <v>1</v>
      </c>
      <c r="E36" s="165" t="n">
        <v>280</v>
      </c>
      <c r="F36" s="165" t="n">
        <v>280</v>
      </c>
      <c r="G36" s="155" t="n">
        <f aca="false">AVERAGE(E36:F36)</f>
        <v>280</v>
      </c>
      <c r="H36" s="153" t="n">
        <f aca="false">COUNT(E36:F36)</f>
        <v>2</v>
      </c>
      <c r="I36" s="157"/>
      <c r="J36" s="157"/>
      <c r="K36" s="157"/>
    </row>
    <row r="37" customFormat="false" ht="15" hidden="false" customHeight="false" outlineLevel="0" collapsed="false">
      <c r="A37" s="164"/>
      <c r="B37" s="157"/>
      <c r="C37" s="157"/>
      <c r="D37" s="157"/>
      <c r="E37" s="158"/>
      <c r="F37" s="158"/>
      <c r="G37" s="158"/>
      <c r="H37" s="158"/>
      <c r="I37" s="158"/>
      <c r="J37" s="158"/>
      <c r="K37" s="158"/>
    </row>
    <row r="38" customFormat="false" ht="15" hidden="false" customHeight="false" outlineLevel="0" collapsed="false">
      <c r="A38" s="164"/>
      <c r="B38" s="157"/>
      <c r="C38" s="157"/>
      <c r="D38" s="157"/>
      <c r="E38" s="158"/>
      <c r="F38" s="158"/>
      <c r="G38" s="158"/>
      <c r="H38" s="158"/>
      <c r="I38" s="158"/>
      <c r="J38" s="158"/>
      <c r="K38" s="158"/>
    </row>
    <row r="39" customFormat="false" ht="15" hidden="false" customHeight="true" outlineLevel="0" collapsed="false">
      <c r="A39" s="147" t="s">
        <v>1105</v>
      </c>
      <c r="B39" s="159" t="s">
        <v>1106</v>
      </c>
      <c r="C39" s="159"/>
      <c r="D39" s="159"/>
      <c r="E39" s="149" t="s">
        <v>1143</v>
      </c>
      <c r="F39" s="149" t="s">
        <v>1144</v>
      </c>
      <c r="G39" s="149" t="s">
        <v>1112</v>
      </c>
      <c r="H39" s="149"/>
      <c r="I39" s="158"/>
      <c r="J39" s="158"/>
      <c r="K39" s="158"/>
    </row>
    <row r="40" customFormat="false" ht="45" hidden="false" customHeight="false" outlineLevel="0" collapsed="false">
      <c r="A40" s="147"/>
      <c r="B40" s="160" t="s">
        <v>1113</v>
      </c>
      <c r="C40" s="149" t="s">
        <v>445</v>
      </c>
      <c r="D40" s="149" t="s">
        <v>14</v>
      </c>
      <c r="E40" s="149" t="s">
        <v>1114</v>
      </c>
      <c r="F40" s="149" t="s">
        <v>1114</v>
      </c>
      <c r="G40" s="149" t="s">
        <v>1115</v>
      </c>
      <c r="H40" s="149" t="s">
        <v>1116</v>
      </c>
      <c r="I40" s="158"/>
      <c r="J40" s="158"/>
      <c r="K40" s="158"/>
    </row>
    <row r="41" customFormat="false" ht="30" hidden="false" customHeight="false" outlineLevel="0" collapsed="false">
      <c r="A41" s="151" t="s">
        <v>537</v>
      </c>
      <c r="B41" s="161" t="s">
        <v>1145</v>
      </c>
      <c r="C41" s="148" t="s">
        <v>1118</v>
      </c>
      <c r="D41" s="153" t="n">
        <v>1</v>
      </c>
      <c r="E41" s="165" t="n">
        <v>6989</v>
      </c>
      <c r="F41" s="165" t="n">
        <v>2403.47</v>
      </c>
      <c r="G41" s="155" t="n">
        <f aca="false">AVERAGE(E41:F41)</f>
        <v>4696.235</v>
      </c>
      <c r="H41" s="153" t="n">
        <f aca="false">COUNT(E41:F41)</f>
        <v>2</v>
      </c>
      <c r="I41" s="158"/>
      <c r="J41" s="158"/>
      <c r="K41" s="158"/>
    </row>
  </sheetData>
  <mergeCells count="21">
    <mergeCell ref="A1:K1"/>
    <mergeCell ref="A2:K2"/>
    <mergeCell ref="A3:K3"/>
    <mergeCell ref="A6:A7"/>
    <mergeCell ref="B6:D6"/>
    <mergeCell ref="J6:K6"/>
    <mergeCell ref="A11:A12"/>
    <mergeCell ref="B11:D11"/>
    <mergeCell ref="I11:J11"/>
    <mergeCell ref="A16:A17"/>
    <mergeCell ref="B16:D16"/>
    <mergeCell ref="I16:J16"/>
    <mergeCell ref="A21:A22"/>
    <mergeCell ref="B21:D21"/>
    <mergeCell ref="J21:K21"/>
    <mergeCell ref="A34:A35"/>
    <mergeCell ref="B34:D34"/>
    <mergeCell ref="G34:H34"/>
    <mergeCell ref="A39:A40"/>
    <mergeCell ref="B39:D39"/>
    <mergeCell ref="G39:H39"/>
  </mergeCells>
  <printOptions headings="false" gridLines="true" gridLinesSet="true" horizontalCentered="false" verticalCentered="false"/>
  <pageMargins left="0.7" right="0.7" top="0.75" bottom="0.75" header="0.3" footer="0.3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>&amp;C&amp;"Calibri,Regular"&amp;11&amp;A</oddHeader>
    <oddFooter>&amp;C&amp;"Calibri,Regular"&amp;11Página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LibreOffice/5.3.7.2$Windows_X86_64 LibreOffice_project/6b8ed514a9f8b44d37a1b96673cbbdd077e24059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>Philippe</cp:lastModifiedBy>
  <cp:lastPrinted>2021-08-27T00:07:21Z</cp:lastPrinted>
  <dcterms:modified xsi:type="dcterms:W3CDTF">2021-08-27T00:37:35Z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